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40" yWindow="75" windowWidth="10110" windowHeight="6885" tabRatio="328" activeTab="1"/>
  </bookViews>
  <sheets>
    <sheet name="compressibility-Z-factor" sheetId="1" r:id="rId1"/>
    <sheet name="Plot -of-Compressibility-factor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42" i="1"/>
  <c r="B46"/>
  <c r="A53"/>
  <c r="G53"/>
  <c r="B53"/>
  <c r="C53"/>
  <c r="D53"/>
  <c r="E53"/>
  <c r="A54"/>
  <c r="B54"/>
  <c r="G54"/>
  <c r="C54"/>
  <c r="D54"/>
  <c r="E54"/>
  <c r="A55"/>
  <c r="B55"/>
  <c r="C55"/>
  <c r="D55"/>
  <c r="G55"/>
  <c r="E55"/>
  <c r="A56"/>
  <c r="G56"/>
  <c r="B56"/>
  <c r="C56"/>
  <c r="D56"/>
  <c r="E56"/>
  <c r="A57"/>
  <c r="G57"/>
  <c r="B57"/>
  <c r="C57"/>
  <c r="D57"/>
  <c r="E57"/>
  <c r="A58"/>
  <c r="G58"/>
  <c r="B58"/>
  <c r="C58"/>
  <c r="D58"/>
  <c r="E58"/>
  <c r="A59"/>
  <c r="G59"/>
  <c r="B59"/>
  <c r="C59"/>
  <c r="D59"/>
  <c r="E59"/>
  <c r="A60"/>
  <c r="G60"/>
  <c r="B60"/>
  <c r="C60"/>
  <c r="D60"/>
  <c r="E60"/>
  <c r="A61"/>
  <c r="G61"/>
  <c r="B61"/>
  <c r="C61"/>
  <c r="D61"/>
  <c r="E61"/>
  <c r="A62"/>
  <c r="G62"/>
  <c r="B62"/>
  <c r="C62"/>
  <c r="D62"/>
  <c r="E62"/>
  <c r="A63"/>
  <c r="G63"/>
  <c r="B63"/>
  <c r="C63"/>
  <c r="D63"/>
  <c r="E63"/>
  <c r="A70"/>
  <c r="G70"/>
  <c r="B70"/>
  <c r="C70"/>
  <c r="D70"/>
  <c r="E70"/>
  <c r="A71"/>
  <c r="G71"/>
  <c r="B71"/>
  <c r="C71"/>
  <c r="D71"/>
  <c r="E71"/>
  <c r="A72"/>
  <c r="G72"/>
  <c r="B72"/>
  <c r="C72"/>
  <c r="D72"/>
  <c r="E72"/>
  <c r="A73"/>
  <c r="G73"/>
  <c r="B73"/>
  <c r="C73"/>
  <c r="D73"/>
  <c r="E73"/>
  <c r="A74"/>
  <c r="G74"/>
  <c r="B74"/>
  <c r="C74"/>
  <c r="D74"/>
  <c r="E74"/>
  <c r="A75"/>
  <c r="G75"/>
  <c r="B75"/>
  <c r="C75"/>
  <c r="D75"/>
  <c r="E75"/>
  <c r="A76"/>
  <c r="G76"/>
  <c r="B76"/>
  <c r="C76"/>
  <c r="D76"/>
  <c r="E76"/>
  <c r="A77"/>
  <c r="G77"/>
  <c r="B77"/>
  <c r="C77"/>
  <c r="D77"/>
  <c r="E77"/>
  <c r="A78"/>
  <c r="G78"/>
  <c r="B78"/>
  <c r="C78"/>
  <c r="D78"/>
  <c r="E78"/>
  <c r="A79"/>
  <c r="G79"/>
  <c r="B79"/>
  <c r="C79"/>
  <c r="D79"/>
  <c r="E79"/>
  <c r="A80"/>
  <c r="G80"/>
  <c r="B80"/>
  <c r="C80"/>
  <c r="D80"/>
  <c r="E80"/>
  <c r="A87"/>
  <c r="G87"/>
  <c r="B87"/>
  <c r="C87"/>
  <c r="D87"/>
  <c r="E87"/>
  <c r="A88"/>
  <c r="G88"/>
  <c r="B88"/>
  <c r="C88"/>
  <c r="D88"/>
  <c r="E88"/>
  <c r="A89"/>
  <c r="G89"/>
  <c r="B89"/>
  <c r="C89"/>
  <c r="D89"/>
  <c r="E89"/>
  <c r="A90"/>
  <c r="G90"/>
  <c r="B90"/>
  <c r="C90"/>
  <c r="D90"/>
  <c r="E90"/>
  <c r="A91"/>
  <c r="G91"/>
  <c r="B91"/>
  <c r="C91"/>
  <c r="D91"/>
  <c r="E91"/>
  <c r="A92"/>
  <c r="G92"/>
  <c r="B92"/>
  <c r="C92"/>
  <c r="D92"/>
  <c r="E92"/>
  <c r="A93"/>
  <c r="G93"/>
  <c r="B93"/>
  <c r="C93"/>
  <c r="D93"/>
  <c r="E93"/>
  <c r="A94"/>
  <c r="G94"/>
  <c r="B94"/>
  <c r="C94"/>
  <c r="D94"/>
  <c r="E94"/>
  <c r="A95"/>
  <c r="G95"/>
  <c r="B95"/>
  <c r="C95"/>
  <c r="D95"/>
  <c r="E95"/>
  <c r="A96"/>
  <c r="G96"/>
  <c r="B96"/>
  <c r="C96"/>
  <c r="D96"/>
  <c r="E96"/>
  <c r="A97"/>
  <c r="G97"/>
  <c r="B97"/>
  <c r="C97"/>
  <c r="D97"/>
  <c r="E97"/>
  <c r="A104"/>
  <c r="G104"/>
  <c r="B104"/>
  <c r="C104"/>
  <c r="D104"/>
  <c r="E104"/>
  <c r="A105"/>
  <c r="G105"/>
  <c r="B105"/>
  <c r="C105"/>
  <c r="D105"/>
  <c r="E105"/>
  <c r="A106"/>
  <c r="G106"/>
  <c r="B106"/>
  <c r="C106"/>
  <c r="D106"/>
  <c r="E106"/>
  <c r="A107"/>
  <c r="G107"/>
  <c r="B107"/>
  <c r="C107"/>
  <c r="D107"/>
  <c r="E107"/>
  <c r="A108"/>
  <c r="G108"/>
  <c r="B108"/>
  <c r="C108"/>
  <c r="D108"/>
  <c r="E108"/>
  <c r="A109"/>
  <c r="G109"/>
  <c r="B109"/>
  <c r="C109"/>
  <c r="D109"/>
  <c r="E109"/>
  <c r="A110"/>
  <c r="G110"/>
  <c r="B110"/>
  <c r="C110"/>
  <c r="D110"/>
  <c r="E110"/>
  <c r="A111"/>
  <c r="G111"/>
  <c r="B111"/>
  <c r="C111"/>
  <c r="D111"/>
  <c r="E111"/>
  <c r="A112"/>
  <c r="G112"/>
  <c r="B112"/>
  <c r="C112"/>
  <c r="D112"/>
  <c r="E112"/>
  <c r="A113"/>
  <c r="G113"/>
  <c r="B113"/>
  <c r="C113"/>
  <c r="D113"/>
  <c r="E113"/>
  <c r="A114"/>
  <c r="G114"/>
  <c r="B114"/>
  <c r="C114"/>
  <c r="D114"/>
  <c r="E114"/>
  <c r="A121"/>
  <c r="G121"/>
  <c r="B121"/>
  <c r="C121"/>
  <c r="D121"/>
  <c r="E121"/>
  <c r="A122"/>
  <c r="G122"/>
  <c r="B122"/>
  <c r="C122"/>
  <c r="D122"/>
  <c r="E122"/>
  <c r="A123"/>
  <c r="G123"/>
  <c r="B123"/>
  <c r="C123"/>
  <c r="D123"/>
  <c r="E123"/>
  <c r="A124"/>
  <c r="G124"/>
  <c r="B124"/>
  <c r="C124"/>
  <c r="D124"/>
  <c r="E124"/>
  <c r="A125"/>
  <c r="G125"/>
  <c r="B125"/>
  <c r="C125"/>
  <c r="D125"/>
  <c r="E125"/>
  <c r="A126"/>
  <c r="G126"/>
  <c r="B126"/>
  <c r="C126"/>
  <c r="D126"/>
  <c r="E126"/>
  <c r="A127"/>
  <c r="G127"/>
  <c r="B127"/>
  <c r="C127"/>
  <c r="D127"/>
  <c r="E127"/>
  <c r="A128"/>
  <c r="G128"/>
  <c r="B128"/>
  <c r="C128"/>
  <c r="D128"/>
  <c r="E128"/>
  <c r="A129"/>
  <c r="G129"/>
  <c r="B129"/>
  <c r="C129"/>
  <c r="D129"/>
  <c r="E129"/>
  <c r="A130"/>
  <c r="G130"/>
  <c r="B130"/>
  <c r="C130"/>
  <c r="D130"/>
  <c r="E130"/>
  <c r="A131"/>
  <c r="G131"/>
  <c r="B131"/>
  <c r="C131"/>
  <c r="D131"/>
  <c r="E131"/>
  <c r="A138"/>
  <c r="G138"/>
  <c r="B138"/>
  <c r="C138"/>
  <c r="D138"/>
  <c r="E138"/>
  <c r="A139"/>
  <c r="G139"/>
  <c r="B139"/>
  <c r="C139"/>
  <c r="D139"/>
  <c r="E139"/>
  <c r="A140"/>
  <c r="G140"/>
  <c r="B140"/>
  <c r="C140"/>
  <c r="D140"/>
  <c r="E140"/>
  <c r="A141"/>
  <c r="G141"/>
  <c r="B141"/>
  <c r="C141"/>
  <c r="D141"/>
  <c r="E141"/>
  <c r="A142"/>
  <c r="G142"/>
  <c r="B142"/>
  <c r="C142"/>
  <c r="D142"/>
  <c r="E142"/>
  <c r="A143"/>
  <c r="G143"/>
  <c r="B143"/>
  <c r="C143"/>
  <c r="D143"/>
  <c r="E143"/>
  <c r="A144"/>
  <c r="G144"/>
  <c r="B144"/>
  <c r="C144"/>
  <c r="D144"/>
  <c r="E144"/>
  <c r="A145"/>
  <c r="G145"/>
  <c r="B145"/>
  <c r="C145"/>
  <c r="D145"/>
  <c r="E145"/>
  <c r="A146"/>
  <c r="G146"/>
  <c r="B146"/>
  <c r="C146"/>
  <c r="D146"/>
  <c r="E146"/>
  <c r="A147"/>
  <c r="G147"/>
  <c r="B147"/>
  <c r="C147"/>
  <c r="D147"/>
  <c r="E147"/>
  <c r="A148"/>
  <c r="G148"/>
  <c r="B148"/>
  <c r="C148"/>
  <c r="D148"/>
  <c r="E148"/>
  <c r="A154"/>
  <c r="G154"/>
  <c r="B154"/>
  <c r="C154"/>
  <c r="D154"/>
  <c r="E154"/>
  <c r="A155"/>
  <c r="G155"/>
  <c r="B155"/>
  <c r="C155"/>
  <c r="D155"/>
  <c r="E155"/>
  <c r="A156"/>
  <c r="G156"/>
  <c r="B156"/>
  <c r="C156"/>
  <c r="D156"/>
  <c r="E156"/>
  <c r="A157"/>
  <c r="G157"/>
  <c r="B157"/>
  <c r="C157"/>
  <c r="D157"/>
  <c r="E157"/>
  <c r="A158"/>
  <c r="G158"/>
  <c r="B158"/>
  <c r="C158"/>
  <c r="D158"/>
  <c r="E158"/>
  <c r="A159"/>
  <c r="G159"/>
  <c r="B159"/>
  <c r="C159"/>
  <c r="D159"/>
  <c r="E159"/>
  <c r="A160"/>
  <c r="G160"/>
  <c r="B160"/>
  <c r="C160"/>
  <c r="D160"/>
  <c r="E160"/>
  <c r="A161"/>
  <c r="G161"/>
  <c r="B161"/>
  <c r="C161"/>
  <c r="D161"/>
  <c r="E161"/>
  <c r="A162"/>
  <c r="G162"/>
  <c r="B162"/>
  <c r="C162"/>
  <c r="D162"/>
  <c r="E162"/>
  <c r="A163"/>
  <c r="G163"/>
  <c r="B163"/>
  <c r="C163"/>
  <c r="D163"/>
  <c r="E163"/>
  <c r="A164"/>
  <c r="G164"/>
  <c r="B164"/>
  <c r="C164"/>
  <c r="D164"/>
  <c r="E164"/>
</calcChain>
</file>

<file path=xl/sharedStrings.xml><?xml version="1.0" encoding="utf-8"?>
<sst xmlns="http://schemas.openxmlformats.org/spreadsheetml/2006/main" count="99" uniqueCount="44">
  <si>
    <t>Compressibility Z-factor of natural gases by  A.K. Coker</t>
  </si>
  <si>
    <t>The equation used gives a compressibility Z factor to within 5% for natural hydrocarbon gases</t>
  </si>
  <si>
    <t>with specific gravities between 0.5 and 0.8 and for pressures up to 5000 psia.  The Z factor can</t>
  </si>
  <si>
    <t>be expressed by:</t>
  </si>
  <si>
    <t>where:</t>
  </si>
  <si>
    <t>A1=</t>
  </si>
  <si>
    <t>A2=</t>
  </si>
  <si>
    <t>A3=</t>
  </si>
  <si>
    <t>A4=</t>
  </si>
  <si>
    <t>A5=</t>
  </si>
  <si>
    <t>A6=</t>
  </si>
  <si>
    <t>or</t>
  </si>
  <si>
    <t>Using the molecular weight or density of gas to molecular weight or density of air.</t>
  </si>
  <si>
    <t>Sg=</t>
  </si>
  <si>
    <t>F1</t>
  </si>
  <si>
    <t>F2</t>
  </si>
  <si>
    <t>F3</t>
  </si>
  <si>
    <t>F4</t>
  </si>
  <si>
    <t>F5</t>
  </si>
  <si>
    <t>Temp=</t>
  </si>
  <si>
    <t>oF</t>
  </si>
  <si>
    <t>Z-factor</t>
  </si>
  <si>
    <t>Press, psia</t>
  </si>
  <si>
    <t>Calculations of Z compressibility factor of natural gases at @ 60oF and Specific gravity = 0.5</t>
  </si>
  <si>
    <t>Calculations of Z compressibility factor of natural gases at @ 60oF and Specific gravity = 0.55</t>
  </si>
  <si>
    <t>oR</t>
  </si>
  <si>
    <t>Abs Temp=</t>
  </si>
  <si>
    <t>Calculations of Z compressibility factor of natural gases at @ 60oF and Specific gravity = 0.70</t>
  </si>
  <si>
    <t>Calculations of Z compressibility factor of natural gases at @ 60oF and Specific gravity = 0.60</t>
  </si>
  <si>
    <t>Calculations of Z compressibility factor of natural gases at @ 60oF and Specific gravity = 0.65</t>
  </si>
  <si>
    <t>Calculations of Z compressibility factor of natural gases at @ 60oF and Specific gravity = 0.75</t>
  </si>
  <si>
    <t>Calculations of Z compressibility factor of natural gases at @ 60oF and Specific gravity = 0.80</t>
  </si>
  <si>
    <t>Specific Gravity of gases</t>
  </si>
  <si>
    <t>Constants</t>
  </si>
  <si>
    <t>Gas Temperature</t>
  </si>
  <si>
    <t>SpGr=0.55</t>
  </si>
  <si>
    <t>Z-Factor</t>
  </si>
  <si>
    <t>SpGr=0.5</t>
  </si>
  <si>
    <t>SpGr=0.60</t>
  </si>
  <si>
    <t>SpGr=0.65</t>
  </si>
  <si>
    <t>SpGr=0.70</t>
  </si>
  <si>
    <t>SpGr=0.75</t>
  </si>
  <si>
    <t>SpGr=0.8</t>
  </si>
  <si>
    <t>A plot of Compressibility Z factor of natural gases at 60oF, and Specific gravities between 0.5 to 0.8 by A.K. Coker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</si>
</sst>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8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Compressibility factor of natural gases @60</a:t>
            </a:r>
            <a:r>
              <a:rPr lang="en-GB" sz="800" b="0" i="0" u="none" strike="noStrike" baseline="30000">
                <a:solidFill>
                  <a:srgbClr val="000000"/>
                </a:solidFill>
                <a:latin typeface="Times New Roman"/>
                <a:cs typeface="Times New Roman"/>
              </a:rPr>
              <a:t>o</a:t>
            </a:r>
            <a:r>
              <a:rPr lang="en-GB" sz="8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F, and  at specific gravity of 0.5</a:t>
            </a:r>
          </a:p>
        </c:rich>
      </c:tx>
      <c:layout>
        <c:manualLayout>
          <c:xMode val="edge"/>
          <c:yMode val="edge"/>
          <c:x val="0.22960725075528701"/>
          <c:y val="3.037383177570095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27190332326284"/>
          <c:y val="0.1495327102803739"/>
          <c:w val="0.7190332326283998"/>
          <c:h val="0.69392523364486081"/>
        </c:manualLayout>
      </c:layout>
      <c:scatterChart>
        <c:scatterStyle val="smoothMarker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'compressibility-Z-factor'!$F$53:$F$63</c:f>
              <c:numCache>
                <c:formatCode>General</c:formatCode>
                <c:ptCount val="11"/>
                <c:pt idx="0">
                  <c:v>100</c:v>
                </c:pt>
                <c:pt idx="1">
                  <c:v>500</c:v>
                </c:pt>
                <c:pt idx="2">
                  <c:v>1000</c:v>
                </c:pt>
                <c:pt idx="3">
                  <c:v>1500</c:v>
                </c:pt>
                <c:pt idx="4">
                  <c:v>2000</c:v>
                </c:pt>
                <c:pt idx="5">
                  <c:v>2500</c:v>
                </c:pt>
                <c:pt idx="6">
                  <c:v>3000</c:v>
                </c:pt>
                <c:pt idx="7">
                  <c:v>3500</c:v>
                </c:pt>
                <c:pt idx="8">
                  <c:v>4000</c:v>
                </c:pt>
                <c:pt idx="9">
                  <c:v>4500</c:v>
                </c:pt>
                <c:pt idx="10">
                  <c:v>5000</c:v>
                </c:pt>
              </c:numCache>
            </c:numRef>
          </c:xVal>
          <c:yVal>
            <c:numRef>
              <c:f>'compressibility-Z-factor'!$G$53:$G$63</c:f>
              <c:numCache>
                <c:formatCode>General</c:formatCode>
                <c:ptCount val="11"/>
                <c:pt idx="0">
                  <c:v>1.0008999999999999</c:v>
                </c:pt>
                <c:pt idx="1">
                  <c:v>0.97570000000000001</c:v>
                </c:pt>
                <c:pt idx="2">
                  <c:v>0.90539999999999998</c:v>
                </c:pt>
                <c:pt idx="3">
                  <c:v>0.84519999999999995</c:v>
                </c:pt>
                <c:pt idx="4">
                  <c:v>0.80630000000000002</c:v>
                </c:pt>
                <c:pt idx="5">
                  <c:v>0.79</c:v>
                </c:pt>
                <c:pt idx="6">
                  <c:v>0.79969999999999997</c:v>
                </c:pt>
                <c:pt idx="7">
                  <c:v>0.82820000000000005</c:v>
                </c:pt>
                <c:pt idx="8">
                  <c:v>0.86109999999999998</c:v>
                </c:pt>
                <c:pt idx="9">
                  <c:v>0.89290000000000003</c:v>
                </c:pt>
                <c:pt idx="10">
                  <c:v>0.93530000000000002</c:v>
                </c:pt>
              </c:numCache>
            </c:numRef>
          </c:yVal>
          <c:smooth val="1"/>
        </c:ser>
        <c:axId val="151970944"/>
        <c:axId val="157614080"/>
      </c:scatterChart>
      <c:valAx>
        <c:axId val="151970944"/>
        <c:scaling>
          <c:orientation val="minMax"/>
          <c:max val="5000"/>
          <c:min val="100"/>
        </c:scaling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GB"/>
                  <a:t>Pressure, psia.</a:t>
                </a:r>
              </a:p>
            </c:rich>
          </c:tx>
          <c:layout>
            <c:manualLayout>
              <c:xMode val="edge"/>
              <c:yMode val="edge"/>
              <c:x val="0.41087613293051389"/>
              <c:y val="0.9158878504672897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614080"/>
        <c:crosses val="autoZero"/>
        <c:crossBetween val="midCat"/>
        <c:majorUnit val="500"/>
        <c:minorUnit val="500"/>
      </c:valAx>
      <c:valAx>
        <c:axId val="157614080"/>
        <c:scaling>
          <c:orientation val="minMax"/>
          <c:max val="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GB"/>
                  <a:t>Compressiblity ( Z) -factor</a:t>
                </a:r>
              </a:p>
            </c:rich>
          </c:tx>
          <c:layout>
            <c:manualLayout>
              <c:xMode val="edge"/>
              <c:yMode val="edge"/>
              <c:x val="2.4169184290030173E-2"/>
              <c:y val="0.3364485981308417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1970944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253776435045271"/>
          <c:y val="0.47196261682243013"/>
          <c:w val="0.12537764350453168"/>
          <c:h val="5.1401869158878462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GB"/>
              <a:t>Compressibility factor of natural gases @60oF and at specific gravity of 0.55</a:t>
            </a:r>
          </a:p>
        </c:rich>
      </c:tx>
      <c:layout>
        <c:manualLayout>
          <c:xMode val="edge"/>
          <c:yMode val="edge"/>
          <c:x val="0.22809667673716022"/>
          <c:y val="3.037383177570095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120845921450151"/>
          <c:y val="0.1495327102803739"/>
          <c:w val="0.72054380664652629"/>
          <c:h val="0.69392523364486081"/>
        </c:manualLayout>
      </c:layout>
      <c:scatterChart>
        <c:scatterStyle val="smoothMarker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'compressibility-Z-factor'!$F$70:$F$80</c:f>
              <c:numCache>
                <c:formatCode>General</c:formatCode>
                <c:ptCount val="11"/>
                <c:pt idx="0">
                  <c:v>100</c:v>
                </c:pt>
                <c:pt idx="1">
                  <c:v>500</c:v>
                </c:pt>
                <c:pt idx="2">
                  <c:v>1000</c:v>
                </c:pt>
                <c:pt idx="3">
                  <c:v>1500</c:v>
                </c:pt>
                <c:pt idx="4">
                  <c:v>2000</c:v>
                </c:pt>
                <c:pt idx="5">
                  <c:v>2500</c:v>
                </c:pt>
                <c:pt idx="6">
                  <c:v>3000</c:v>
                </c:pt>
                <c:pt idx="7">
                  <c:v>3500</c:v>
                </c:pt>
                <c:pt idx="8">
                  <c:v>4000</c:v>
                </c:pt>
                <c:pt idx="9">
                  <c:v>4500</c:v>
                </c:pt>
                <c:pt idx="10">
                  <c:v>5000</c:v>
                </c:pt>
              </c:numCache>
            </c:numRef>
          </c:xVal>
          <c:yVal>
            <c:numRef>
              <c:f>'compressibility-Z-factor'!$G$70:$G$80</c:f>
              <c:numCache>
                <c:formatCode>General</c:formatCode>
                <c:ptCount val="11"/>
                <c:pt idx="0">
                  <c:v>0.98170000000000002</c:v>
                </c:pt>
                <c:pt idx="1">
                  <c:v>0.95030000000000003</c:v>
                </c:pt>
                <c:pt idx="2">
                  <c:v>0.87480000000000002</c:v>
                </c:pt>
                <c:pt idx="3">
                  <c:v>0.80930000000000002</c:v>
                </c:pt>
                <c:pt idx="4">
                  <c:v>0.77159999999999995</c:v>
                </c:pt>
                <c:pt idx="5">
                  <c:v>0.76390000000000002</c:v>
                </c:pt>
                <c:pt idx="6">
                  <c:v>0.78339999999999999</c:v>
                </c:pt>
                <c:pt idx="7">
                  <c:v>0.8196</c:v>
                </c:pt>
                <c:pt idx="8">
                  <c:v>0.85899999999999999</c:v>
                </c:pt>
                <c:pt idx="9">
                  <c:v>0.89770000000000005</c:v>
                </c:pt>
                <c:pt idx="10">
                  <c:v>0.94850000000000001</c:v>
                </c:pt>
              </c:numCache>
            </c:numRef>
          </c:yVal>
          <c:smooth val="1"/>
        </c:ser>
        <c:axId val="157629824"/>
        <c:axId val="157648768"/>
      </c:scatterChart>
      <c:valAx>
        <c:axId val="157629824"/>
        <c:scaling>
          <c:orientation val="minMax"/>
          <c:max val="5000"/>
          <c:min val="1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GB"/>
                  <a:t>Pressure, psia</a:t>
                </a:r>
              </a:p>
            </c:rich>
          </c:tx>
          <c:layout>
            <c:manualLayout>
              <c:xMode val="edge"/>
              <c:yMode val="edge"/>
              <c:x val="0.41087613293051389"/>
              <c:y val="0.9158878504672897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648768"/>
        <c:crosses val="autoZero"/>
        <c:crossBetween val="midCat"/>
        <c:majorUnit val="500"/>
      </c:valAx>
      <c:valAx>
        <c:axId val="157648768"/>
        <c:scaling>
          <c:orientation val="minMax"/>
          <c:max val="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GB"/>
                  <a:t>Compressibility (Z) factor</a:t>
                </a:r>
              </a:p>
            </c:rich>
          </c:tx>
          <c:layout>
            <c:manualLayout>
              <c:xMode val="edge"/>
              <c:yMode val="edge"/>
              <c:x val="2.4169184290030173E-2"/>
              <c:y val="0.3504672897196265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629824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253776435045271"/>
          <c:y val="0.47196261682243013"/>
          <c:w val="0.12537764350453168"/>
          <c:h val="5.1401869158878462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Compressibility factor of natural gases @60</a:t>
            </a:r>
            <a:r>
              <a:rPr lang="en-GB" sz="1200" b="0" i="0" u="none" strike="noStrike" baseline="30000">
                <a:solidFill>
                  <a:srgbClr val="000000"/>
                </a:solidFill>
                <a:latin typeface="Times New Roman"/>
                <a:cs typeface="Times New Roman"/>
              </a:rPr>
              <a:t>o</a:t>
            </a:r>
            <a:r>
              <a:rPr lang="en-GB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 , and at specific gravity of 0.60</a:t>
            </a:r>
          </a:p>
        </c:rich>
      </c:tx>
      <c:layout>
        <c:manualLayout>
          <c:xMode val="edge"/>
          <c:yMode val="edge"/>
          <c:x val="0.14350453172205441"/>
          <c:y val="3.037383177570095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120845921450151"/>
          <c:y val="0.17757009345794394"/>
          <c:w val="0.72054380664652629"/>
          <c:h val="0.66588785046729015"/>
        </c:manualLayout>
      </c:layout>
      <c:scatterChart>
        <c:scatterStyle val="smoothMarker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'compressibility-Z-factor'!$F$87:$F$97</c:f>
              <c:numCache>
                <c:formatCode>General</c:formatCode>
                <c:ptCount val="11"/>
                <c:pt idx="0">
                  <c:v>100</c:v>
                </c:pt>
                <c:pt idx="1">
                  <c:v>500</c:v>
                </c:pt>
                <c:pt idx="2">
                  <c:v>1000</c:v>
                </c:pt>
                <c:pt idx="3">
                  <c:v>1500</c:v>
                </c:pt>
                <c:pt idx="4">
                  <c:v>2000</c:v>
                </c:pt>
                <c:pt idx="5">
                  <c:v>2500</c:v>
                </c:pt>
                <c:pt idx="6">
                  <c:v>3000</c:v>
                </c:pt>
                <c:pt idx="7">
                  <c:v>3500</c:v>
                </c:pt>
                <c:pt idx="8">
                  <c:v>4000</c:v>
                </c:pt>
                <c:pt idx="9">
                  <c:v>4500</c:v>
                </c:pt>
                <c:pt idx="10">
                  <c:v>5000</c:v>
                </c:pt>
              </c:numCache>
            </c:numRef>
          </c:xVal>
          <c:yVal>
            <c:numRef>
              <c:f>'compressibility-Z-factor'!$G$87:$G$97</c:f>
              <c:numCache>
                <c:formatCode>General</c:formatCode>
                <c:ptCount val="11"/>
                <c:pt idx="0">
                  <c:v>0.96460000000000001</c:v>
                </c:pt>
                <c:pt idx="1">
                  <c:v>0.92410000000000003</c:v>
                </c:pt>
                <c:pt idx="2">
                  <c:v>0.84060000000000001</c:v>
                </c:pt>
                <c:pt idx="3">
                  <c:v>0.76839999999999997</c:v>
                </c:pt>
                <c:pt idx="4">
                  <c:v>0.73089999999999999</c:v>
                </c:pt>
                <c:pt idx="5">
                  <c:v>0.73150000000000004</c:v>
                </c:pt>
                <c:pt idx="6">
                  <c:v>0.76100000000000001</c:v>
                </c:pt>
                <c:pt idx="7">
                  <c:v>0.80479999999999996</c:v>
                </c:pt>
                <c:pt idx="8">
                  <c:v>0.8508</c:v>
                </c:pt>
                <c:pt idx="9">
                  <c:v>0.8962</c:v>
                </c:pt>
                <c:pt idx="10">
                  <c:v>0.95509999999999995</c:v>
                </c:pt>
              </c:numCache>
            </c:numRef>
          </c:yVal>
          <c:smooth val="1"/>
        </c:ser>
        <c:axId val="157665536"/>
        <c:axId val="172904448"/>
      </c:scatterChart>
      <c:valAx>
        <c:axId val="157665536"/>
        <c:scaling>
          <c:orientation val="minMax"/>
          <c:max val="5000"/>
          <c:min val="1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GB"/>
                  <a:t>Pressure, psia</a:t>
                </a:r>
              </a:p>
            </c:rich>
          </c:tx>
          <c:layout>
            <c:manualLayout>
              <c:xMode val="edge"/>
              <c:yMode val="edge"/>
              <c:x val="0.41087613293051389"/>
              <c:y val="0.9158878504672897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2904448"/>
        <c:crosses val="autoZero"/>
        <c:crossBetween val="midCat"/>
        <c:majorUnit val="500"/>
      </c:valAx>
      <c:valAx>
        <c:axId val="172904448"/>
        <c:scaling>
          <c:orientation val="minMax"/>
          <c:max val="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GB"/>
                  <a:t>Compressibility (Z) factor</a:t>
                </a:r>
              </a:p>
            </c:rich>
          </c:tx>
          <c:layout>
            <c:manualLayout>
              <c:xMode val="edge"/>
              <c:yMode val="edge"/>
              <c:x val="2.4169184290030173E-2"/>
              <c:y val="0.3644859813084117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665536"/>
        <c:crosses val="autoZero"/>
        <c:crossBetween val="midCat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253776435045271"/>
          <c:y val="0.48598130841121495"/>
          <c:w val="0.12537764350453168"/>
          <c:h val="5.1401869158878497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8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Compressibility factor of natural gases @60</a:t>
            </a:r>
            <a:r>
              <a:rPr lang="en-GB" sz="800" b="0" i="0" u="none" strike="noStrike" baseline="30000">
                <a:solidFill>
                  <a:srgbClr val="000000"/>
                </a:solidFill>
                <a:latin typeface="Times New Roman"/>
                <a:cs typeface="Times New Roman"/>
              </a:rPr>
              <a:t>o</a:t>
            </a:r>
            <a:r>
              <a:rPr lang="en-GB" sz="8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F, and at specific gravity of 0.65</a:t>
            </a:r>
          </a:p>
        </c:rich>
      </c:tx>
      <c:layout>
        <c:manualLayout>
          <c:xMode val="edge"/>
          <c:yMode val="edge"/>
          <c:x val="0.22809667673716022"/>
          <c:y val="3.037383177570095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120845921450151"/>
          <c:y val="0.1495327102803739"/>
          <c:w val="0.72054380664652629"/>
          <c:h val="0.69392523364486081"/>
        </c:manualLayout>
      </c:layout>
      <c:scatterChart>
        <c:scatterStyle val="smoothMarker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'compressibility-Z-factor'!$F$104:$F$114</c:f>
              <c:numCache>
                <c:formatCode>General</c:formatCode>
                <c:ptCount val="11"/>
                <c:pt idx="0">
                  <c:v>100</c:v>
                </c:pt>
                <c:pt idx="1">
                  <c:v>500</c:v>
                </c:pt>
                <c:pt idx="2">
                  <c:v>1000</c:v>
                </c:pt>
                <c:pt idx="3">
                  <c:v>1500</c:v>
                </c:pt>
                <c:pt idx="4">
                  <c:v>2000</c:v>
                </c:pt>
                <c:pt idx="5">
                  <c:v>2500</c:v>
                </c:pt>
                <c:pt idx="6">
                  <c:v>3000</c:v>
                </c:pt>
                <c:pt idx="7">
                  <c:v>3500</c:v>
                </c:pt>
                <c:pt idx="8">
                  <c:v>4000</c:v>
                </c:pt>
                <c:pt idx="9">
                  <c:v>4500</c:v>
                </c:pt>
                <c:pt idx="10">
                  <c:v>5000</c:v>
                </c:pt>
              </c:numCache>
            </c:numRef>
          </c:xVal>
          <c:yVal>
            <c:numRef>
              <c:f>'compressibility-Z-factor'!$G$104:$G$114</c:f>
              <c:numCache>
                <c:formatCode>General</c:formatCode>
                <c:ptCount val="11"/>
                <c:pt idx="0">
                  <c:v>0.94879999999999998</c:v>
                </c:pt>
                <c:pt idx="1">
                  <c:v>0.89659999999999995</c:v>
                </c:pt>
                <c:pt idx="2">
                  <c:v>0.80269999999999997</c:v>
                </c:pt>
                <c:pt idx="3">
                  <c:v>0.72209999999999996</c:v>
                </c:pt>
                <c:pt idx="4">
                  <c:v>0.68400000000000005</c:v>
                </c:pt>
                <c:pt idx="5">
                  <c:v>0.69279999999999997</c:v>
                </c:pt>
                <c:pt idx="6">
                  <c:v>0.73240000000000005</c:v>
                </c:pt>
                <c:pt idx="7">
                  <c:v>0.78410000000000002</c:v>
                </c:pt>
                <c:pt idx="8">
                  <c:v>0.8367</c:v>
                </c:pt>
                <c:pt idx="9">
                  <c:v>0.88880000000000003</c:v>
                </c:pt>
                <c:pt idx="10">
                  <c:v>0.95589999999999997</c:v>
                </c:pt>
              </c:numCache>
            </c:numRef>
          </c:yVal>
          <c:smooth val="1"/>
        </c:ser>
        <c:axId val="171708800"/>
        <c:axId val="171710720"/>
      </c:scatterChart>
      <c:valAx>
        <c:axId val="171708800"/>
        <c:scaling>
          <c:orientation val="minMax"/>
          <c:max val="5000"/>
          <c:min val="1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GB"/>
                  <a:t>Pressure, psia.</a:t>
                </a:r>
              </a:p>
            </c:rich>
          </c:tx>
          <c:layout>
            <c:manualLayout>
              <c:xMode val="edge"/>
              <c:yMode val="edge"/>
              <c:x val="0.40936555891238668"/>
              <c:y val="0.9158878504672897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1710720"/>
        <c:crosses val="autoZero"/>
        <c:crossBetween val="midCat"/>
        <c:majorUnit val="500"/>
      </c:valAx>
      <c:valAx>
        <c:axId val="171710720"/>
        <c:scaling>
          <c:orientation val="minMax"/>
          <c:max val="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GB"/>
                  <a:t>Compressibility (Z) factor</a:t>
                </a:r>
              </a:p>
            </c:rich>
          </c:tx>
          <c:layout>
            <c:manualLayout>
              <c:xMode val="edge"/>
              <c:yMode val="edge"/>
              <c:x val="2.4169184290030173E-2"/>
              <c:y val="0.3504672897196265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1708800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253776435045271"/>
          <c:y val="0.47196261682243013"/>
          <c:w val="0.12537764350453168"/>
          <c:h val="5.1401869158878462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paperSize="9"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8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Compressibility factor of natural gases @60</a:t>
            </a:r>
            <a:r>
              <a:rPr lang="en-GB" sz="800" b="0" i="0" u="none" strike="noStrike" baseline="30000">
                <a:solidFill>
                  <a:srgbClr val="000000"/>
                </a:solidFill>
                <a:latin typeface="Times New Roman"/>
                <a:cs typeface="Times New Roman"/>
              </a:rPr>
              <a:t>o</a:t>
            </a:r>
            <a:r>
              <a:rPr lang="en-GB" sz="8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F, and at specific gravity of 0.7</a:t>
            </a:r>
          </a:p>
        </c:rich>
      </c:tx>
      <c:layout>
        <c:manualLayout>
          <c:xMode val="edge"/>
          <c:yMode val="edge"/>
          <c:x val="0.23262839879154079"/>
          <c:y val="3.037383177570095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120845921450151"/>
          <c:y val="0.1495327102803739"/>
          <c:w val="0.72054380664652629"/>
          <c:h val="0.69392523364486081"/>
        </c:manualLayout>
      </c:layout>
      <c:scatterChart>
        <c:scatterStyle val="smoothMarker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'compressibility-Z-factor'!$F$121:$F$131</c:f>
              <c:numCache>
                <c:formatCode>General</c:formatCode>
                <c:ptCount val="11"/>
                <c:pt idx="0">
                  <c:v>100</c:v>
                </c:pt>
                <c:pt idx="1">
                  <c:v>500</c:v>
                </c:pt>
                <c:pt idx="2">
                  <c:v>1000</c:v>
                </c:pt>
                <c:pt idx="3">
                  <c:v>1500</c:v>
                </c:pt>
                <c:pt idx="4">
                  <c:v>2000</c:v>
                </c:pt>
                <c:pt idx="5">
                  <c:v>2500</c:v>
                </c:pt>
                <c:pt idx="6">
                  <c:v>3000</c:v>
                </c:pt>
                <c:pt idx="7">
                  <c:v>3500</c:v>
                </c:pt>
                <c:pt idx="8">
                  <c:v>4000</c:v>
                </c:pt>
                <c:pt idx="9">
                  <c:v>4500</c:v>
                </c:pt>
                <c:pt idx="10">
                  <c:v>5000</c:v>
                </c:pt>
              </c:numCache>
            </c:numRef>
          </c:xVal>
          <c:yVal>
            <c:numRef>
              <c:f>'compressibility-Z-factor'!$G$121:$G$131</c:f>
              <c:numCache>
                <c:formatCode>General</c:formatCode>
                <c:ptCount val="11"/>
                <c:pt idx="0">
                  <c:v>0.93330000000000002</c:v>
                </c:pt>
                <c:pt idx="1">
                  <c:v>0.86729999999999996</c:v>
                </c:pt>
                <c:pt idx="2">
                  <c:v>0.76070000000000004</c:v>
                </c:pt>
                <c:pt idx="3">
                  <c:v>0.67030000000000001</c:v>
                </c:pt>
                <c:pt idx="4">
                  <c:v>0.63090000000000002</c:v>
                </c:pt>
                <c:pt idx="5">
                  <c:v>0.64780000000000004</c:v>
                </c:pt>
                <c:pt idx="6">
                  <c:v>0.69779999999999998</c:v>
                </c:pt>
                <c:pt idx="7">
                  <c:v>0.75790000000000002</c:v>
                </c:pt>
                <c:pt idx="8">
                  <c:v>0.81720000000000004</c:v>
                </c:pt>
                <c:pt idx="9">
                  <c:v>0.87619999999999998</c:v>
                </c:pt>
                <c:pt idx="10">
                  <c:v>0.95150000000000001</c:v>
                </c:pt>
              </c:numCache>
            </c:numRef>
          </c:yVal>
          <c:smooth val="1"/>
        </c:ser>
        <c:axId val="171742720"/>
        <c:axId val="171761664"/>
      </c:scatterChart>
      <c:valAx>
        <c:axId val="171742720"/>
        <c:scaling>
          <c:orientation val="minMax"/>
          <c:max val="5000"/>
          <c:min val="1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GB"/>
                  <a:t>Pressure, psia.</a:t>
                </a:r>
              </a:p>
            </c:rich>
          </c:tx>
          <c:layout>
            <c:manualLayout>
              <c:xMode val="edge"/>
              <c:yMode val="edge"/>
              <c:x val="0.40936555891238668"/>
              <c:y val="0.9158878504672897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1761664"/>
        <c:crosses val="autoZero"/>
        <c:crossBetween val="midCat"/>
        <c:majorUnit val="500"/>
        <c:minorUnit val="100"/>
      </c:valAx>
      <c:valAx>
        <c:axId val="17176166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GB"/>
                  <a:t>Compressibility (Z) factor</a:t>
                </a:r>
              </a:p>
            </c:rich>
          </c:tx>
          <c:layout>
            <c:manualLayout>
              <c:xMode val="edge"/>
              <c:yMode val="edge"/>
              <c:x val="2.4169184290030173E-2"/>
              <c:y val="0.3504672897196265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1742720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253776435045271"/>
          <c:y val="0.47196261682243013"/>
          <c:w val="0.12537764350453168"/>
          <c:h val="5.1401869158878462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paperSize="9" orientation="landscape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GB"/>
              <a:t>Compressibility factor of natural gases @60oF, and at specific gravity of 0.75</a:t>
            </a:r>
          </a:p>
        </c:rich>
      </c:tx>
      <c:layout>
        <c:manualLayout>
          <c:xMode val="edge"/>
          <c:yMode val="edge"/>
          <c:x val="0.22658610271903323"/>
          <c:y val="3.037383177570095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120845921450151"/>
          <c:y val="0.1495327102803739"/>
          <c:w val="0.72054380664652629"/>
          <c:h val="0.69392523364486081"/>
        </c:manualLayout>
      </c:layout>
      <c:scatterChart>
        <c:scatterStyle val="smoothMarker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'compressibility-Z-factor'!$F$138:$F$148</c:f>
              <c:numCache>
                <c:formatCode>General</c:formatCode>
                <c:ptCount val="11"/>
                <c:pt idx="0">
                  <c:v>100</c:v>
                </c:pt>
                <c:pt idx="1">
                  <c:v>500</c:v>
                </c:pt>
                <c:pt idx="2">
                  <c:v>1000</c:v>
                </c:pt>
                <c:pt idx="3">
                  <c:v>1500</c:v>
                </c:pt>
                <c:pt idx="4">
                  <c:v>2000</c:v>
                </c:pt>
                <c:pt idx="5">
                  <c:v>2500</c:v>
                </c:pt>
                <c:pt idx="6">
                  <c:v>3000</c:v>
                </c:pt>
                <c:pt idx="7">
                  <c:v>3500</c:v>
                </c:pt>
                <c:pt idx="8">
                  <c:v>4000</c:v>
                </c:pt>
                <c:pt idx="9">
                  <c:v>4500</c:v>
                </c:pt>
                <c:pt idx="10">
                  <c:v>5000</c:v>
                </c:pt>
              </c:numCache>
            </c:numRef>
          </c:xVal>
          <c:yVal>
            <c:numRef>
              <c:f>'compressibility-Z-factor'!$G$138:$G$148</c:f>
              <c:numCache>
                <c:formatCode>General</c:formatCode>
                <c:ptCount val="11"/>
                <c:pt idx="0">
                  <c:v>0.91769999999999996</c:v>
                </c:pt>
                <c:pt idx="1">
                  <c:v>0.8357</c:v>
                </c:pt>
                <c:pt idx="2">
                  <c:v>0.71440000000000003</c:v>
                </c:pt>
                <c:pt idx="3">
                  <c:v>0.61299999999999999</c:v>
                </c:pt>
                <c:pt idx="4">
                  <c:v>0.57169999999999999</c:v>
                </c:pt>
                <c:pt idx="5">
                  <c:v>0.5968</c:v>
                </c:pt>
                <c:pt idx="6">
                  <c:v>0.65769999999999995</c:v>
                </c:pt>
                <c:pt idx="7">
                  <c:v>0.72640000000000005</c:v>
                </c:pt>
                <c:pt idx="8">
                  <c:v>0.79290000000000005</c:v>
                </c:pt>
                <c:pt idx="9">
                  <c:v>0.85909999999999997</c:v>
                </c:pt>
                <c:pt idx="10">
                  <c:v>0.94269999999999998</c:v>
                </c:pt>
              </c:numCache>
            </c:numRef>
          </c:yVal>
          <c:smooth val="1"/>
        </c:ser>
        <c:axId val="172887424"/>
        <c:axId val="173635456"/>
      </c:scatterChart>
      <c:valAx>
        <c:axId val="172887424"/>
        <c:scaling>
          <c:orientation val="minMax"/>
          <c:max val="5000"/>
          <c:min val="1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GB"/>
                  <a:t>Pressure, psia.</a:t>
                </a:r>
              </a:p>
            </c:rich>
          </c:tx>
          <c:layout>
            <c:manualLayout>
              <c:xMode val="edge"/>
              <c:yMode val="edge"/>
              <c:x val="0.40936555891238668"/>
              <c:y val="0.9158878504672897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3635456"/>
        <c:crosses val="autoZero"/>
        <c:crossBetween val="midCat"/>
        <c:majorUnit val="500"/>
        <c:minorUnit val="100"/>
      </c:valAx>
      <c:valAx>
        <c:axId val="17363545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GB"/>
                  <a:t>Compressibility (Z) factor</a:t>
                </a:r>
              </a:p>
            </c:rich>
          </c:tx>
          <c:layout>
            <c:manualLayout>
              <c:xMode val="edge"/>
              <c:yMode val="edge"/>
              <c:x val="2.4169184290030173E-2"/>
              <c:y val="0.3504672897196265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2887424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253776435045271"/>
          <c:y val="0.47196261682243013"/>
          <c:w val="0.12537764350453168"/>
          <c:h val="5.1401869158878462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paperSize="9"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8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Compressibility factor of natural gases @60 </a:t>
            </a:r>
            <a:r>
              <a:rPr lang="en-GB" sz="800" b="0" i="0" u="none" strike="noStrike" baseline="30000">
                <a:solidFill>
                  <a:srgbClr val="000000"/>
                </a:solidFill>
                <a:latin typeface="Times New Roman"/>
                <a:cs typeface="Times New Roman"/>
              </a:rPr>
              <a:t>o</a:t>
            </a:r>
            <a:r>
              <a:rPr lang="en-GB" sz="8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F, and at specific gravity of 0.8</a:t>
            </a:r>
          </a:p>
        </c:rich>
      </c:tx>
      <c:layout>
        <c:manualLayout>
          <c:xMode val="edge"/>
          <c:yMode val="edge"/>
          <c:x val="0.22960725075528701"/>
          <c:y val="3.037383177570095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120845921450151"/>
          <c:y val="0.1495327102803739"/>
          <c:w val="0.72054380664652629"/>
          <c:h val="0.69392523364486081"/>
        </c:manualLayout>
      </c:layout>
      <c:scatterChart>
        <c:scatterStyle val="smoothMarker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'compressibility-Z-factor'!$F$154:$F$164</c:f>
              <c:numCache>
                <c:formatCode>General</c:formatCode>
                <c:ptCount val="11"/>
                <c:pt idx="0">
                  <c:v>100</c:v>
                </c:pt>
                <c:pt idx="1">
                  <c:v>500</c:v>
                </c:pt>
                <c:pt idx="2">
                  <c:v>1000</c:v>
                </c:pt>
                <c:pt idx="3">
                  <c:v>1500</c:v>
                </c:pt>
                <c:pt idx="4">
                  <c:v>2000</c:v>
                </c:pt>
                <c:pt idx="5">
                  <c:v>2500</c:v>
                </c:pt>
                <c:pt idx="6">
                  <c:v>3000</c:v>
                </c:pt>
                <c:pt idx="7">
                  <c:v>3500</c:v>
                </c:pt>
                <c:pt idx="8">
                  <c:v>4000</c:v>
                </c:pt>
                <c:pt idx="9">
                  <c:v>4500</c:v>
                </c:pt>
                <c:pt idx="10">
                  <c:v>5000</c:v>
                </c:pt>
              </c:numCache>
            </c:numRef>
          </c:xVal>
          <c:yVal>
            <c:numRef>
              <c:f>'compressibility-Z-factor'!$G$154:$G$164</c:f>
              <c:numCache>
                <c:formatCode>General</c:formatCode>
                <c:ptCount val="11"/>
                <c:pt idx="0">
                  <c:v>0.90149999999999997</c:v>
                </c:pt>
                <c:pt idx="1">
                  <c:v>0.80159999999999998</c:v>
                </c:pt>
                <c:pt idx="2">
                  <c:v>0.66390000000000005</c:v>
                </c:pt>
                <c:pt idx="3">
                  <c:v>0.55059999999999998</c:v>
                </c:pt>
                <c:pt idx="4">
                  <c:v>0.50690000000000002</c:v>
                </c:pt>
                <c:pt idx="5">
                  <c:v>0.54020000000000001</c:v>
                </c:pt>
                <c:pt idx="6">
                  <c:v>0.61250000000000004</c:v>
                </c:pt>
                <c:pt idx="7">
                  <c:v>0.69030000000000002</c:v>
                </c:pt>
                <c:pt idx="8">
                  <c:v>0.76439999999999997</c:v>
                </c:pt>
                <c:pt idx="9">
                  <c:v>0.83799999999999997</c:v>
                </c:pt>
                <c:pt idx="10">
                  <c:v>0.9304</c:v>
                </c:pt>
              </c:numCache>
            </c:numRef>
          </c:yVal>
          <c:smooth val="1"/>
        </c:ser>
        <c:axId val="173659648"/>
        <c:axId val="173690880"/>
      </c:scatterChart>
      <c:valAx>
        <c:axId val="173659648"/>
        <c:scaling>
          <c:orientation val="minMax"/>
          <c:max val="5000"/>
          <c:min val="1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GB"/>
                  <a:t>Pressure, psia.</a:t>
                </a:r>
              </a:p>
            </c:rich>
          </c:tx>
          <c:layout>
            <c:manualLayout>
              <c:xMode val="edge"/>
              <c:yMode val="edge"/>
              <c:x val="0.40936555891238668"/>
              <c:y val="0.9158878504672897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3690880"/>
        <c:crosses val="autoZero"/>
        <c:crossBetween val="midCat"/>
        <c:majorUnit val="500"/>
        <c:minorUnit val="100"/>
      </c:valAx>
      <c:valAx>
        <c:axId val="17369088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GB"/>
                  <a:t>Compressibility (Z) factor</a:t>
                </a:r>
              </a:p>
            </c:rich>
          </c:tx>
          <c:layout>
            <c:manualLayout>
              <c:xMode val="edge"/>
              <c:yMode val="edge"/>
              <c:x val="2.4169184290030173E-2"/>
              <c:y val="0.3504672897196265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3659648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253776435045271"/>
          <c:y val="0.47196261682243013"/>
          <c:w val="0.12537764350453168"/>
          <c:h val="5.1401869158878462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paperSize="9" orientation="landscape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GB" sz="1200"/>
              <a:t>Figure 4-21. Plots of Compressibility factor of natural gas at 60</a:t>
            </a:r>
            <a:r>
              <a:rPr lang="en-GB" sz="1200" baseline="30000"/>
              <a:t>o</a:t>
            </a:r>
            <a:r>
              <a:rPr lang="en-GB" sz="1200"/>
              <a:t>F, and specific gravities of between 0.5 to 0.8</a:t>
            </a:r>
          </a:p>
        </c:rich>
      </c:tx>
      <c:layout>
        <c:manualLayout>
          <c:xMode val="edge"/>
          <c:yMode val="edge"/>
          <c:x val="3.9384390050285246E-2"/>
          <c:y val="0.9634342373869935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120845921450151"/>
          <c:y val="0.1495327102803739"/>
          <c:w val="0.73262839879154074"/>
          <c:h val="0.69392523364486081"/>
        </c:manualLayout>
      </c:layout>
      <c:scatterChart>
        <c:scatterStyle val="smoothMarker"/>
        <c:ser>
          <c:idx val="0"/>
          <c:order val="0"/>
          <c:tx>
            <c:v>Sp.Gr =0.5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'Plot -of-Compressibility-factor'!$A$12:$A$22</c:f>
              <c:numCache>
                <c:formatCode>General</c:formatCode>
                <c:ptCount val="11"/>
                <c:pt idx="0">
                  <c:v>100</c:v>
                </c:pt>
                <c:pt idx="1">
                  <c:v>500</c:v>
                </c:pt>
                <c:pt idx="2">
                  <c:v>1000</c:v>
                </c:pt>
                <c:pt idx="3">
                  <c:v>1500</c:v>
                </c:pt>
                <c:pt idx="4">
                  <c:v>2000</c:v>
                </c:pt>
                <c:pt idx="5">
                  <c:v>2500</c:v>
                </c:pt>
                <c:pt idx="6">
                  <c:v>3000</c:v>
                </c:pt>
                <c:pt idx="7">
                  <c:v>3500</c:v>
                </c:pt>
                <c:pt idx="8">
                  <c:v>4000</c:v>
                </c:pt>
                <c:pt idx="9">
                  <c:v>4500</c:v>
                </c:pt>
                <c:pt idx="10">
                  <c:v>5000</c:v>
                </c:pt>
              </c:numCache>
            </c:numRef>
          </c:xVal>
          <c:yVal>
            <c:numRef>
              <c:f>'Plot -of-Compressibility-factor'!$B$12:$B$22</c:f>
              <c:numCache>
                <c:formatCode>General</c:formatCode>
                <c:ptCount val="11"/>
                <c:pt idx="0">
                  <c:v>1.0089999999999999</c:v>
                </c:pt>
                <c:pt idx="1">
                  <c:v>0.97570000000000001</c:v>
                </c:pt>
                <c:pt idx="2">
                  <c:v>0.90539999999999998</c:v>
                </c:pt>
                <c:pt idx="3">
                  <c:v>0.84519999999999995</c:v>
                </c:pt>
                <c:pt idx="4">
                  <c:v>0.80630000000000002</c:v>
                </c:pt>
                <c:pt idx="5">
                  <c:v>0.79</c:v>
                </c:pt>
                <c:pt idx="6">
                  <c:v>0.79969999999999997</c:v>
                </c:pt>
                <c:pt idx="7">
                  <c:v>0.82820000000000005</c:v>
                </c:pt>
                <c:pt idx="8">
                  <c:v>0.86109999999999998</c:v>
                </c:pt>
                <c:pt idx="9">
                  <c:v>0.89290000000000003</c:v>
                </c:pt>
                <c:pt idx="10">
                  <c:v>0.93530000000000002</c:v>
                </c:pt>
              </c:numCache>
            </c:numRef>
          </c:yVal>
          <c:smooth val="1"/>
        </c:ser>
        <c:ser>
          <c:idx val="1"/>
          <c:order val="1"/>
          <c:tx>
            <c:v>Sp.Gr = 0.55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'Plot -of-Compressibility-factor'!$A$12:$A$22</c:f>
              <c:numCache>
                <c:formatCode>General</c:formatCode>
                <c:ptCount val="11"/>
                <c:pt idx="0">
                  <c:v>100</c:v>
                </c:pt>
                <c:pt idx="1">
                  <c:v>500</c:v>
                </c:pt>
                <c:pt idx="2">
                  <c:v>1000</c:v>
                </c:pt>
                <c:pt idx="3">
                  <c:v>1500</c:v>
                </c:pt>
                <c:pt idx="4">
                  <c:v>2000</c:v>
                </c:pt>
                <c:pt idx="5">
                  <c:v>2500</c:v>
                </c:pt>
                <c:pt idx="6">
                  <c:v>3000</c:v>
                </c:pt>
                <c:pt idx="7">
                  <c:v>3500</c:v>
                </c:pt>
                <c:pt idx="8">
                  <c:v>4000</c:v>
                </c:pt>
                <c:pt idx="9">
                  <c:v>4500</c:v>
                </c:pt>
                <c:pt idx="10">
                  <c:v>5000</c:v>
                </c:pt>
              </c:numCache>
            </c:numRef>
          </c:xVal>
          <c:yVal>
            <c:numRef>
              <c:f>'Plot -of-Compressibility-factor'!$C$12:$C$22</c:f>
              <c:numCache>
                <c:formatCode>General</c:formatCode>
                <c:ptCount val="11"/>
                <c:pt idx="0">
                  <c:v>0.98170000000000002</c:v>
                </c:pt>
                <c:pt idx="1">
                  <c:v>0.95030000000000003</c:v>
                </c:pt>
                <c:pt idx="2">
                  <c:v>0.87480000000000002</c:v>
                </c:pt>
                <c:pt idx="3">
                  <c:v>0.80930000000000002</c:v>
                </c:pt>
                <c:pt idx="4">
                  <c:v>0.77159999999999995</c:v>
                </c:pt>
                <c:pt idx="5">
                  <c:v>0.76390000000000002</c:v>
                </c:pt>
                <c:pt idx="6">
                  <c:v>0.78339999999999999</c:v>
                </c:pt>
                <c:pt idx="7">
                  <c:v>0.8196</c:v>
                </c:pt>
                <c:pt idx="8">
                  <c:v>0.85899999999999999</c:v>
                </c:pt>
                <c:pt idx="9">
                  <c:v>0.89770000000000005</c:v>
                </c:pt>
                <c:pt idx="10">
                  <c:v>0.94850000000000001</c:v>
                </c:pt>
              </c:numCache>
            </c:numRef>
          </c:yVal>
          <c:smooth val="1"/>
        </c:ser>
        <c:ser>
          <c:idx val="2"/>
          <c:order val="2"/>
          <c:tx>
            <c:v>Sp.Gr= 0.60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'Plot -of-Compressibility-factor'!$A$12:$A$22</c:f>
              <c:numCache>
                <c:formatCode>General</c:formatCode>
                <c:ptCount val="11"/>
                <c:pt idx="0">
                  <c:v>100</c:v>
                </c:pt>
                <c:pt idx="1">
                  <c:v>500</c:v>
                </c:pt>
                <c:pt idx="2">
                  <c:v>1000</c:v>
                </c:pt>
                <c:pt idx="3">
                  <c:v>1500</c:v>
                </c:pt>
                <c:pt idx="4">
                  <c:v>2000</c:v>
                </c:pt>
                <c:pt idx="5">
                  <c:v>2500</c:v>
                </c:pt>
                <c:pt idx="6">
                  <c:v>3000</c:v>
                </c:pt>
                <c:pt idx="7">
                  <c:v>3500</c:v>
                </c:pt>
                <c:pt idx="8">
                  <c:v>4000</c:v>
                </c:pt>
                <c:pt idx="9">
                  <c:v>4500</c:v>
                </c:pt>
                <c:pt idx="10">
                  <c:v>5000</c:v>
                </c:pt>
              </c:numCache>
            </c:numRef>
          </c:xVal>
          <c:yVal>
            <c:numRef>
              <c:f>'Plot -of-Compressibility-factor'!$D$12:$D$22</c:f>
              <c:numCache>
                <c:formatCode>General</c:formatCode>
                <c:ptCount val="11"/>
                <c:pt idx="0">
                  <c:v>0.96460000000000001</c:v>
                </c:pt>
                <c:pt idx="1">
                  <c:v>0.92410000000000003</c:v>
                </c:pt>
                <c:pt idx="2">
                  <c:v>0.84060000000000001</c:v>
                </c:pt>
                <c:pt idx="3">
                  <c:v>0.76839999999999997</c:v>
                </c:pt>
                <c:pt idx="4">
                  <c:v>0.73089999999999999</c:v>
                </c:pt>
                <c:pt idx="5">
                  <c:v>0.73150000000000004</c:v>
                </c:pt>
                <c:pt idx="6">
                  <c:v>0.76100000000000001</c:v>
                </c:pt>
                <c:pt idx="7">
                  <c:v>0.80479999999999996</c:v>
                </c:pt>
                <c:pt idx="8">
                  <c:v>0.8508</c:v>
                </c:pt>
                <c:pt idx="9">
                  <c:v>0.8962</c:v>
                </c:pt>
                <c:pt idx="10">
                  <c:v>0.95509999999999995</c:v>
                </c:pt>
              </c:numCache>
            </c:numRef>
          </c:yVal>
          <c:smooth val="1"/>
        </c:ser>
        <c:ser>
          <c:idx val="3"/>
          <c:order val="3"/>
          <c:tx>
            <c:v>Sp.Gr = 0.65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'Plot -of-Compressibility-factor'!$A$12:$A$22</c:f>
              <c:numCache>
                <c:formatCode>General</c:formatCode>
                <c:ptCount val="11"/>
                <c:pt idx="0">
                  <c:v>100</c:v>
                </c:pt>
                <c:pt idx="1">
                  <c:v>500</c:v>
                </c:pt>
                <c:pt idx="2">
                  <c:v>1000</c:v>
                </c:pt>
                <c:pt idx="3">
                  <c:v>1500</c:v>
                </c:pt>
                <c:pt idx="4">
                  <c:v>2000</c:v>
                </c:pt>
                <c:pt idx="5">
                  <c:v>2500</c:v>
                </c:pt>
                <c:pt idx="6">
                  <c:v>3000</c:v>
                </c:pt>
                <c:pt idx="7">
                  <c:v>3500</c:v>
                </c:pt>
                <c:pt idx="8">
                  <c:v>4000</c:v>
                </c:pt>
                <c:pt idx="9">
                  <c:v>4500</c:v>
                </c:pt>
                <c:pt idx="10">
                  <c:v>5000</c:v>
                </c:pt>
              </c:numCache>
            </c:numRef>
          </c:xVal>
          <c:yVal>
            <c:numRef>
              <c:f>'Plot -of-Compressibility-factor'!$E$12:$E$22</c:f>
              <c:numCache>
                <c:formatCode>General</c:formatCode>
                <c:ptCount val="11"/>
                <c:pt idx="0">
                  <c:v>0.94879999999999998</c:v>
                </c:pt>
                <c:pt idx="1">
                  <c:v>0.89659999999999995</c:v>
                </c:pt>
                <c:pt idx="2">
                  <c:v>0.80269999999999997</c:v>
                </c:pt>
                <c:pt idx="3">
                  <c:v>0.72209999999999996</c:v>
                </c:pt>
                <c:pt idx="4">
                  <c:v>0.68400000000000005</c:v>
                </c:pt>
                <c:pt idx="5">
                  <c:v>0.69279999999999997</c:v>
                </c:pt>
                <c:pt idx="6">
                  <c:v>0.73240000000000005</c:v>
                </c:pt>
                <c:pt idx="7">
                  <c:v>0.78410000000000002</c:v>
                </c:pt>
                <c:pt idx="8">
                  <c:v>0.8367</c:v>
                </c:pt>
                <c:pt idx="9">
                  <c:v>0.88880000000000003</c:v>
                </c:pt>
                <c:pt idx="10">
                  <c:v>0.95589999999999997</c:v>
                </c:pt>
              </c:numCache>
            </c:numRef>
          </c:yVal>
          <c:smooth val="1"/>
        </c:ser>
        <c:ser>
          <c:idx val="4"/>
          <c:order val="4"/>
          <c:tx>
            <c:v>Sp.Gr= 0.70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tar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'Plot -of-Compressibility-factor'!$A$12:$A$22</c:f>
              <c:numCache>
                <c:formatCode>General</c:formatCode>
                <c:ptCount val="11"/>
                <c:pt idx="0">
                  <c:v>100</c:v>
                </c:pt>
                <c:pt idx="1">
                  <c:v>500</c:v>
                </c:pt>
                <c:pt idx="2">
                  <c:v>1000</c:v>
                </c:pt>
                <c:pt idx="3">
                  <c:v>1500</c:v>
                </c:pt>
                <c:pt idx="4">
                  <c:v>2000</c:v>
                </c:pt>
                <c:pt idx="5">
                  <c:v>2500</c:v>
                </c:pt>
                <c:pt idx="6">
                  <c:v>3000</c:v>
                </c:pt>
                <c:pt idx="7">
                  <c:v>3500</c:v>
                </c:pt>
                <c:pt idx="8">
                  <c:v>4000</c:v>
                </c:pt>
                <c:pt idx="9">
                  <c:v>4500</c:v>
                </c:pt>
                <c:pt idx="10">
                  <c:v>5000</c:v>
                </c:pt>
              </c:numCache>
            </c:numRef>
          </c:xVal>
          <c:yVal>
            <c:numRef>
              <c:f>'Plot -of-Compressibility-factor'!$F$12:$F$22</c:f>
              <c:numCache>
                <c:formatCode>General</c:formatCode>
                <c:ptCount val="11"/>
                <c:pt idx="0">
                  <c:v>0.93330000000000002</c:v>
                </c:pt>
                <c:pt idx="1">
                  <c:v>0.86729999999999996</c:v>
                </c:pt>
                <c:pt idx="2">
                  <c:v>0.76070000000000004</c:v>
                </c:pt>
                <c:pt idx="3">
                  <c:v>0.67030000000000001</c:v>
                </c:pt>
                <c:pt idx="4">
                  <c:v>0.63090000000000002</c:v>
                </c:pt>
                <c:pt idx="5">
                  <c:v>0.64780000000000004</c:v>
                </c:pt>
                <c:pt idx="6">
                  <c:v>0.69779999999999998</c:v>
                </c:pt>
                <c:pt idx="7">
                  <c:v>0.75790000000000002</c:v>
                </c:pt>
                <c:pt idx="8">
                  <c:v>0.81720000000000004</c:v>
                </c:pt>
                <c:pt idx="9">
                  <c:v>0.87619999999999998</c:v>
                </c:pt>
                <c:pt idx="10">
                  <c:v>0.95150000000000001</c:v>
                </c:pt>
              </c:numCache>
            </c:numRef>
          </c:yVal>
          <c:smooth val="1"/>
        </c:ser>
        <c:ser>
          <c:idx val="5"/>
          <c:order val="5"/>
          <c:tx>
            <c:v>Sp.Gr = 0.75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'Plot -of-Compressibility-factor'!$A$12:$A$22</c:f>
              <c:numCache>
                <c:formatCode>General</c:formatCode>
                <c:ptCount val="11"/>
                <c:pt idx="0">
                  <c:v>100</c:v>
                </c:pt>
                <c:pt idx="1">
                  <c:v>500</c:v>
                </c:pt>
                <c:pt idx="2">
                  <c:v>1000</c:v>
                </c:pt>
                <c:pt idx="3">
                  <c:v>1500</c:v>
                </c:pt>
                <c:pt idx="4">
                  <c:v>2000</c:v>
                </c:pt>
                <c:pt idx="5">
                  <c:v>2500</c:v>
                </c:pt>
                <c:pt idx="6">
                  <c:v>3000</c:v>
                </c:pt>
                <c:pt idx="7">
                  <c:v>3500</c:v>
                </c:pt>
                <c:pt idx="8">
                  <c:v>4000</c:v>
                </c:pt>
                <c:pt idx="9">
                  <c:v>4500</c:v>
                </c:pt>
                <c:pt idx="10">
                  <c:v>5000</c:v>
                </c:pt>
              </c:numCache>
            </c:numRef>
          </c:xVal>
          <c:yVal>
            <c:numRef>
              <c:f>'Plot -of-Compressibility-factor'!$G$12:$G$22</c:f>
              <c:numCache>
                <c:formatCode>General</c:formatCode>
                <c:ptCount val="11"/>
                <c:pt idx="0">
                  <c:v>0.91769999999999996</c:v>
                </c:pt>
                <c:pt idx="1">
                  <c:v>0.8357</c:v>
                </c:pt>
                <c:pt idx="2">
                  <c:v>0.71440000000000003</c:v>
                </c:pt>
                <c:pt idx="3">
                  <c:v>0.61299999999999999</c:v>
                </c:pt>
                <c:pt idx="4">
                  <c:v>0.57169999999999999</c:v>
                </c:pt>
                <c:pt idx="5">
                  <c:v>0.5968</c:v>
                </c:pt>
                <c:pt idx="6">
                  <c:v>0.65769999999999995</c:v>
                </c:pt>
                <c:pt idx="7">
                  <c:v>0.72640000000000005</c:v>
                </c:pt>
                <c:pt idx="8">
                  <c:v>0.79290000000000005</c:v>
                </c:pt>
                <c:pt idx="9">
                  <c:v>0.85909999999999997</c:v>
                </c:pt>
                <c:pt idx="10">
                  <c:v>0.94269999999999998</c:v>
                </c:pt>
              </c:numCache>
            </c:numRef>
          </c:yVal>
          <c:smooth val="1"/>
        </c:ser>
        <c:ser>
          <c:idx val="6"/>
          <c:order val="6"/>
          <c:tx>
            <c:v>Sp.Gr = 0.80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plus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'Plot -of-Compressibility-factor'!$A$12:$A$22</c:f>
              <c:numCache>
                <c:formatCode>General</c:formatCode>
                <c:ptCount val="11"/>
                <c:pt idx="0">
                  <c:v>100</c:v>
                </c:pt>
                <c:pt idx="1">
                  <c:v>500</c:v>
                </c:pt>
                <c:pt idx="2">
                  <c:v>1000</c:v>
                </c:pt>
                <c:pt idx="3">
                  <c:v>1500</c:v>
                </c:pt>
                <c:pt idx="4">
                  <c:v>2000</c:v>
                </c:pt>
                <c:pt idx="5">
                  <c:v>2500</c:v>
                </c:pt>
                <c:pt idx="6">
                  <c:v>3000</c:v>
                </c:pt>
                <c:pt idx="7">
                  <c:v>3500</c:v>
                </c:pt>
                <c:pt idx="8">
                  <c:v>4000</c:v>
                </c:pt>
                <c:pt idx="9">
                  <c:v>4500</c:v>
                </c:pt>
                <c:pt idx="10">
                  <c:v>5000</c:v>
                </c:pt>
              </c:numCache>
            </c:numRef>
          </c:xVal>
          <c:yVal>
            <c:numRef>
              <c:f>'Plot -of-Compressibility-factor'!$H$12:$H$22</c:f>
              <c:numCache>
                <c:formatCode>General</c:formatCode>
                <c:ptCount val="11"/>
                <c:pt idx="0">
                  <c:v>0.90149999999999997</c:v>
                </c:pt>
                <c:pt idx="1">
                  <c:v>0.80159999999999998</c:v>
                </c:pt>
                <c:pt idx="2">
                  <c:v>0.66390000000000005</c:v>
                </c:pt>
                <c:pt idx="3">
                  <c:v>0.55059999999999998</c:v>
                </c:pt>
                <c:pt idx="4">
                  <c:v>0.50690000000000002</c:v>
                </c:pt>
                <c:pt idx="5">
                  <c:v>0.54020000000000001</c:v>
                </c:pt>
                <c:pt idx="6">
                  <c:v>0.61250000000000004</c:v>
                </c:pt>
                <c:pt idx="7">
                  <c:v>0.69030000000000002</c:v>
                </c:pt>
                <c:pt idx="8">
                  <c:v>0.76439999999999997</c:v>
                </c:pt>
                <c:pt idx="9">
                  <c:v>0.83799999999999997</c:v>
                </c:pt>
                <c:pt idx="10">
                  <c:v>0.9304</c:v>
                </c:pt>
              </c:numCache>
            </c:numRef>
          </c:yVal>
          <c:smooth val="1"/>
        </c:ser>
        <c:ser>
          <c:idx val="7"/>
          <c:order val="7"/>
          <c:tx>
            <c:v>Sp.Gr =0.5</c:v>
          </c:tx>
          <c:xVal>
            <c:numRef>
              <c:f>'Plot -of-Compressibility-factor'!$A$12:$A$22</c:f>
              <c:numCache>
                <c:formatCode>General</c:formatCode>
                <c:ptCount val="11"/>
                <c:pt idx="0">
                  <c:v>100</c:v>
                </c:pt>
                <c:pt idx="1">
                  <c:v>500</c:v>
                </c:pt>
                <c:pt idx="2">
                  <c:v>1000</c:v>
                </c:pt>
                <c:pt idx="3">
                  <c:v>1500</c:v>
                </c:pt>
                <c:pt idx="4">
                  <c:v>2000</c:v>
                </c:pt>
                <c:pt idx="5">
                  <c:v>2500</c:v>
                </c:pt>
                <c:pt idx="6">
                  <c:v>3000</c:v>
                </c:pt>
                <c:pt idx="7">
                  <c:v>3500</c:v>
                </c:pt>
                <c:pt idx="8">
                  <c:v>4000</c:v>
                </c:pt>
                <c:pt idx="9">
                  <c:v>4500</c:v>
                </c:pt>
                <c:pt idx="10">
                  <c:v>5000</c:v>
                </c:pt>
              </c:numCache>
            </c:numRef>
          </c:xVal>
          <c:yVal>
            <c:numRef>
              <c:f>'Plot -of-Compressibility-factor'!$B$12:$B$22</c:f>
              <c:numCache>
                <c:formatCode>General</c:formatCode>
                <c:ptCount val="11"/>
                <c:pt idx="0">
                  <c:v>1.0089999999999999</c:v>
                </c:pt>
                <c:pt idx="1">
                  <c:v>0.97570000000000001</c:v>
                </c:pt>
                <c:pt idx="2">
                  <c:v>0.90539999999999998</c:v>
                </c:pt>
                <c:pt idx="3">
                  <c:v>0.84519999999999995</c:v>
                </c:pt>
                <c:pt idx="4">
                  <c:v>0.80630000000000002</c:v>
                </c:pt>
                <c:pt idx="5">
                  <c:v>0.79</c:v>
                </c:pt>
                <c:pt idx="6">
                  <c:v>0.79969999999999997</c:v>
                </c:pt>
                <c:pt idx="7">
                  <c:v>0.82820000000000005</c:v>
                </c:pt>
                <c:pt idx="8">
                  <c:v>0.86109999999999998</c:v>
                </c:pt>
                <c:pt idx="9">
                  <c:v>0.89290000000000003</c:v>
                </c:pt>
                <c:pt idx="10">
                  <c:v>0.93530000000000002</c:v>
                </c:pt>
              </c:numCache>
            </c:numRef>
          </c:yVal>
          <c:smooth val="1"/>
        </c:ser>
        <c:ser>
          <c:idx val="8"/>
          <c:order val="8"/>
          <c:tx>
            <c:v>Sp.Gr = 0.55</c:v>
          </c:tx>
          <c:xVal>
            <c:numRef>
              <c:f>'Plot -of-Compressibility-factor'!$A$12:$A$22</c:f>
              <c:numCache>
                <c:formatCode>General</c:formatCode>
                <c:ptCount val="11"/>
                <c:pt idx="0">
                  <c:v>100</c:v>
                </c:pt>
                <c:pt idx="1">
                  <c:v>500</c:v>
                </c:pt>
                <c:pt idx="2">
                  <c:v>1000</c:v>
                </c:pt>
                <c:pt idx="3">
                  <c:v>1500</c:v>
                </c:pt>
                <c:pt idx="4">
                  <c:v>2000</c:v>
                </c:pt>
                <c:pt idx="5">
                  <c:v>2500</c:v>
                </c:pt>
                <c:pt idx="6">
                  <c:v>3000</c:v>
                </c:pt>
                <c:pt idx="7">
                  <c:v>3500</c:v>
                </c:pt>
                <c:pt idx="8">
                  <c:v>4000</c:v>
                </c:pt>
                <c:pt idx="9">
                  <c:v>4500</c:v>
                </c:pt>
                <c:pt idx="10">
                  <c:v>5000</c:v>
                </c:pt>
              </c:numCache>
            </c:numRef>
          </c:xVal>
          <c:yVal>
            <c:numRef>
              <c:f>'Plot -of-Compressibility-factor'!$C$12:$C$22</c:f>
              <c:numCache>
                <c:formatCode>General</c:formatCode>
                <c:ptCount val="11"/>
                <c:pt idx="0">
                  <c:v>0.98170000000000002</c:v>
                </c:pt>
                <c:pt idx="1">
                  <c:v>0.95030000000000003</c:v>
                </c:pt>
                <c:pt idx="2">
                  <c:v>0.87480000000000002</c:v>
                </c:pt>
                <c:pt idx="3">
                  <c:v>0.80930000000000002</c:v>
                </c:pt>
                <c:pt idx="4">
                  <c:v>0.77159999999999995</c:v>
                </c:pt>
                <c:pt idx="5">
                  <c:v>0.76390000000000002</c:v>
                </c:pt>
                <c:pt idx="6">
                  <c:v>0.78339999999999999</c:v>
                </c:pt>
                <c:pt idx="7">
                  <c:v>0.8196</c:v>
                </c:pt>
                <c:pt idx="8">
                  <c:v>0.85899999999999999</c:v>
                </c:pt>
                <c:pt idx="9">
                  <c:v>0.89770000000000005</c:v>
                </c:pt>
                <c:pt idx="10">
                  <c:v>0.94850000000000001</c:v>
                </c:pt>
              </c:numCache>
            </c:numRef>
          </c:yVal>
          <c:smooth val="1"/>
        </c:ser>
        <c:ser>
          <c:idx val="9"/>
          <c:order val="9"/>
          <c:tx>
            <c:v>Sp.Gr= 0.60</c:v>
          </c:tx>
          <c:xVal>
            <c:numRef>
              <c:f>'Plot -of-Compressibility-factor'!$A$12:$A$22</c:f>
              <c:numCache>
                <c:formatCode>General</c:formatCode>
                <c:ptCount val="11"/>
                <c:pt idx="0">
                  <c:v>100</c:v>
                </c:pt>
                <c:pt idx="1">
                  <c:v>500</c:v>
                </c:pt>
                <c:pt idx="2">
                  <c:v>1000</c:v>
                </c:pt>
                <c:pt idx="3">
                  <c:v>1500</c:v>
                </c:pt>
                <c:pt idx="4">
                  <c:v>2000</c:v>
                </c:pt>
                <c:pt idx="5">
                  <c:v>2500</c:v>
                </c:pt>
                <c:pt idx="6">
                  <c:v>3000</c:v>
                </c:pt>
                <c:pt idx="7">
                  <c:v>3500</c:v>
                </c:pt>
                <c:pt idx="8">
                  <c:v>4000</c:v>
                </c:pt>
                <c:pt idx="9">
                  <c:v>4500</c:v>
                </c:pt>
                <c:pt idx="10">
                  <c:v>5000</c:v>
                </c:pt>
              </c:numCache>
            </c:numRef>
          </c:xVal>
          <c:yVal>
            <c:numRef>
              <c:f>'Plot -of-Compressibility-factor'!$D$12:$D$22</c:f>
              <c:numCache>
                <c:formatCode>General</c:formatCode>
                <c:ptCount val="11"/>
                <c:pt idx="0">
                  <c:v>0.96460000000000001</c:v>
                </c:pt>
                <c:pt idx="1">
                  <c:v>0.92410000000000003</c:v>
                </c:pt>
                <c:pt idx="2">
                  <c:v>0.84060000000000001</c:v>
                </c:pt>
                <c:pt idx="3">
                  <c:v>0.76839999999999997</c:v>
                </c:pt>
                <c:pt idx="4">
                  <c:v>0.73089999999999999</c:v>
                </c:pt>
                <c:pt idx="5">
                  <c:v>0.73150000000000004</c:v>
                </c:pt>
                <c:pt idx="6">
                  <c:v>0.76100000000000001</c:v>
                </c:pt>
                <c:pt idx="7">
                  <c:v>0.80479999999999996</c:v>
                </c:pt>
                <c:pt idx="8">
                  <c:v>0.8508</c:v>
                </c:pt>
                <c:pt idx="9">
                  <c:v>0.8962</c:v>
                </c:pt>
                <c:pt idx="10">
                  <c:v>0.95509999999999995</c:v>
                </c:pt>
              </c:numCache>
            </c:numRef>
          </c:yVal>
          <c:smooth val="1"/>
        </c:ser>
        <c:ser>
          <c:idx val="10"/>
          <c:order val="10"/>
          <c:tx>
            <c:v>Sp.Gr = 0.65</c:v>
          </c:tx>
          <c:xVal>
            <c:numRef>
              <c:f>'Plot -of-Compressibility-factor'!$A$12:$A$22</c:f>
              <c:numCache>
                <c:formatCode>General</c:formatCode>
                <c:ptCount val="11"/>
                <c:pt idx="0">
                  <c:v>100</c:v>
                </c:pt>
                <c:pt idx="1">
                  <c:v>500</c:v>
                </c:pt>
                <c:pt idx="2">
                  <c:v>1000</c:v>
                </c:pt>
                <c:pt idx="3">
                  <c:v>1500</c:v>
                </c:pt>
                <c:pt idx="4">
                  <c:v>2000</c:v>
                </c:pt>
                <c:pt idx="5">
                  <c:v>2500</c:v>
                </c:pt>
                <c:pt idx="6">
                  <c:v>3000</c:v>
                </c:pt>
                <c:pt idx="7">
                  <c:v>3500</c:v>
                </c:pt>
                <c:pt idx="8">
                  <c:v>4000</c:v>
                </c:pt>
                <c:pt idx="9">
                  <c:v>4500</c:v>
                </c:pt>
                <c:pt idx="10">
                  <c:v>5000</c:v>
                </c:pt>
              </c:numCache>
            </c:numRef>
          </c:xVal>
          <c:yVal>
            <c:numRef>
              <c:f>'Plot -of-Compressibility-factor'!$E$12:$E$22</c:f>
              <c:numCache>
                <c:formatCode>General</c:formatCode>
                <c:ptCount val="11"/>
                <c:pt idx="0">
                  <c:v>0.94879999999999998</c:v>
                </c:pt>
                <c:pt idx="1">
                  <c:v>0.89659999999999995</c:v>
                </c:pt>
                <c:pt idx="2">
                  <c:v>0.80269999999999997</c:v>
                </c:pt>
                <c:pt idx="3">
                  <c:v>0.72209999999999996</c:v>
                </c:pt>
                <c:pt idx="4">
                  <c:v>0.68400000000000005</c:v>
                </c:pt>
                <c:pt idx="5">
                  <c:v>0.69279999999999997</c:v>
                </c:pt>
                <c:pt idx="6">
                  <c:v>0.73240000000000005</c:v>
                </c:pt>
                <c:pt idx="7">
                  <c:v>0.78410000000000002</c:v>
                </c:pt>
                <c:pt idx="8">
                  <c:v>0.8367</c:v>
                </c:pt>
                <c:pt idx="9">
                  <c:v>0.88880000000000003</c:v>
                </c:pt>
                <c:pt idx="10">
                  <c:v>0.95589999999999997</c:v>
                </c:pt>
              </c:numCache>
            </c:numRef>
          </c:yVal>
          <c:smooth val="1"/>
        </c:ser>
        <c:ser>
          <c:idx val="11"/>
          <c:order val="11"/>
          <c:tx>
            <c:v>Sp.Gr= 0.70</c:v>
          </c:tx>
          <c:xVal>
            <c:numRef>
              <c:f>'Plot -of-Compressibility-factor'!$A$12:$A$22</c:f>
              <c:numCache>
                <c:formatCode>General</c:formatCode>
                <c:ptCount val="11"/>
                <c:pt idx="0">
                  <c:v>100</c:v>
                </c:pt>
                <c:pt idx="1">
                  <c:v>500</c:v>
                </c:pt>
                <c:pt idx="2">
                  <c:v>1000</c:v>
                </c:pt>
                <c:pt idx="3">
                  <c:v>1500</c:v>
                </c:pt>
                <c:pt idx="4">
                  <c:v>2000</c:v>
                </c:pt>
                <c:pt idx="5">
                  <c:v>2500</c:v>
                </c:pt>
                <c:pt idx="6">
                  <c:v>3000</c:v>
                </c:pt>
                <c:pt idx="7">
                  <c:v>3500</c:v>
                </c:pt>
                <c:pt idx="8">
                  <c:v>4000</c:v>
                </c:pt>
                <c:pt idx="9">
                  <c:v>4500</c:v>
                </c:pt>
                <c:pt idx="10">
                  <c:v>5000</c:v>
                </c:pt>
              </c:numCache>
            </c:numRef>
          </c:xVal>
          <c:yVal>
            <c:numRef>
              <c:f>'Plot -of-Compressibility-factor'!$F$12:$F$22</c:f>
              <c:numCache>
                <c:formatCode>General</c:formatCode>
                <c:ptCount val="11"/>
                <c:pt idx="0">
                  <c:v>0.93330000000000002</c:v>
                </c:pt>
                <c:pt idx="1">
                  <c:v>0.86729999999999996</c:v>
                </c:pt>
                <c:pt idx="2">
                  <c:v>0.76070000000000004</c:v>
                </c:pt>
                <c:pt idx="3">
                  <c:v>0.67030000000000001</c:v>
                </c:pt>
                <c:pt idx="4">
                  <c:v>0.63090000000000002</c:v>
                </c:pt>
                <c:pt idx="5">
                  <c:v>0.64780000000000004</c:v>
                </c:pt>
                <c:pt idx="6">
                  <c:v>0.69779999999999998</c:v>
                </c:pt>
                <c:pt idx="7">
                  <c:v>0.75790000000000002</c:v>
                </c:pt>
                <c:pt idx="8">
                  <c:v>0.81720000000000004</c:v>
                </c:pt>
                <c:pt idx="9">
                  <c:v>0.87619999999999998</c:v>
                </c:pt>
                <c:pt idx="10">
                  <c:v>0.95150000000000001</c:v>
                </c:pt>
              </c:numCache>
            </c:numRef>
          </c:yVal>
          <c:smooth val="1"/>
        </c:ser>
        <c:ser>
          <c:idx val="12"/>
          <c:order val="12"/>
          <c:tx>
            <c:v>Sp.Gr = 0.75</c:v>
          </c:tx>
          <c:xVal>
            <c:numRef>
              <c:f>'Plot -of-Compressibility-factor'!$A$12:$A$22</c:f>
              <c:numCache>
                <c:formatCode>General</c:formatCode>
                <c:ptCount val="11"/>
                <c:pt idx="0">
                  <c:v>100</c:v>
                </c:pt>
                <c:pt idx="1">
                  <c:v>500</c:v>
                </c:pt>
                <c:pt idx="2">
                  <c:v>1000</c:v>
                </c:pt>
                <c:pt idx="3">
                  <c:v>1500</c:v>
                </c:pt>
                <c:pt idx="4">
                  <c:v>2000</c:v>
                </c:pt>
                <c:pt idx="5">
                  <c:v>2500</c:v>
                </c:pt>
                <c:pt idx="6">
                  <c:v>3000</c:v>
                </c:pt>
                <c:pt idx="7">
                  <c:v>3500</c:v>
                </c:pt>
                <c:pt idx="8">
                  <c:v>4000</c:v>
                </c:pt>
                <c:pt idx="9">
                  <c:v>4500</c:v>
                </c:pt>
                <c:pt idx="10">
                  <c:v>5000</c:v>
                </c:pt>
              </c:numCache>
            </c:numRef>
          </c:xVal>
          <c:yVal>
            <c:numRef>
              <c:f>'Plot -of-Compressibility-factor'!$G$12:$G$22</c:f>
              <c:numCache>
                <c:formatCode>General</c:formatCode>
                <c:ptCount val="11"/>
                <c:pt idx="0">
                  <c:v>0.91769999999999996</c:v>
                </c:pt>
                <c:pt idx="1">
                  <c:v>0.8357</c:v>
                </c:pt>
                <c:pt idx="2">
                  <c:v>0.71440000000000003</c:v>
                </c:pt>
                <c:pt idx="3">
                  <c:v>0.61299999999999999</c:v>
                </c:pt>
                <c:pt idx="4">
                  <c:v>0.57169999999999999</c:v>
                </c:pt>
                <c:pt idx="5">
                  <c:v>0.5968</c:v>
                </c:pt>
                <c:pt idx="6">
                  <c:v>0.65769999999999995</c:v>
                </c:pt>
                <c:pt idx="7">
                  <c:v>0.72640000000000005</c:v>
                </c:pt>
                <c:pt idx="8">
                  <c:v>0.79290000000000005</c:v>
                </c:pt>
                <c:pt idx="9">
                  <c:v>0.85909999999999997</c:v>
                </c:pt>
                <c:pt idx="10">
                  <c:v>0.94269999999999998</c:v>
                </c:pt>
              </c:numCache>
            </c:numRef>
          </c:yVal>
          <c:smooth val="1"/>
        </c:ser>
        <c:ser>
          <c:idx val="13"/>
          <c:order val="13"/>
          <c:tx>
            <c:v>Sp.Gr = 0.80</c:v>
          </c:tx>
          <c:xVal>
            <c:numRef>
              <c:f>'Plot -of-Compressibility-factor'!$A$12:$A$22</c:f>
              <c:numCache>
                <c:formatCode>General</c:formatCode>
                <c:ptCount val="11"/>
                <c:pt idx="0">
                  <c:v>100</c:v>
                </c:pt>
                <c:pt idx="1">
                  <c:v>500</c:v>
                </c:pt>
                <c:pt idx="2">
                  <c:v>1000</c:v>
                </c:pt>
                <c:pt idx="3">
                  <c:v>1500</c:v>
                </c:pt>
                <c:pt idx="4">
                  <c:v>2000</c:v>
                </c:pt>
                <c:pt idx="5">
                  <c:v>2500</c:v>
                </c:pt>
                <c:pt idx="6">
                  <c:v>3000</c:v>
                </c:pt>
                <c:pt idx="7">
                  <c:v>3500</c:v>
                </c:pt>
                <c:pt idx="8">
                  <c:v>4000</c:v>
                </c:pt>
                <c:pt idx="9">
                  <c:v>4500</c:v>
                </c:pt>
                <c:pt idx="10">
                  <c:v>5000</c:v>
                </c:pt>
              </c:numCache>
            </c:numRef>
          </c:xVal>
          <c:yVal>
            <c:numRef>
              <c:f>'Plot -of-Compressibility-factor'!$H$12:$H$22</c:f>
              <c:numCache>
                <c:formatCode>General</c:formatCode>
                <c:ptCount val="11"/>
                <c:pt idx="0">
                  <c:v>0.90149999999999997</c:v>
                </c:pt>
                <c:pt idx="1">
                  <c:v>0.80159999999999998</c:v>
                </c:pt>
                <c:pt idx="2">
                  <c:v>0.66390000000000005</c:v>
                </c:pt>
                <c:pt idx="3">
                  <c:v>0.55059999999999998</c:v>
                </c:pt>
                <c:pt idx="4">
                  <c:v>0.50690000000000002</c:v>
                </c:pt>
                <c:pt idx="5">
                  <c:v>0.54020000000000001</c:v>
                </c:pt>
                <c:pt idx="6">
                  <c:v>0.61250000000000004</c:v>
                </c:pt>
                <c:pt idx="7">
                  <c:v>0.69030000000000002</c:v>
                </c:pt>
                <c:pt idx="8">
                  <c:v>0.76439999999999997</c:v>
                </c:pt>
                <c:pt idx="9">
                  <c:v>0.83799999999999997</c:v>
                </c:pt>
                <c:pt idx="10">
                  <c:v>0.9304</c:v>
                </c:pt>
              </c:numCache>
            </c:numRef>
          </c:yVal>
          <c:smooth val="1"/>
        </c:ser>
        <c:axId val="173820160"/>
        <c:axId val="173826432"/>
      </c:scatterChart>
      <c:valAx>
        <c:axId val="173820160"/>
        <c:scaling>
          <c:orientation val="minMax"/>
          <c:max val="5000"/>
        </c:scaling>
        <c:axPos val="b"/>
        <c:majorGridlines>
          <c:spPr>
            <a:ln>
              <a:solidFill>
                <a:srgbClr val="000000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GB" sz="1200"/>
                  <a:t>Pressure, psia.</a:t>
                </a:r>
              </a:p>
            </c:rich>
          </c:tx>
          <c:layout>
            <c:manualLayout>
              <c:xMode val="edge"/>
              <c:yMode val="edge"/>
              <c:x val="0.44557381988882827"/>
              <c:y val="0.9035339710053017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3826432"/>
        <c:crosses val="autoZero"/>
        <c:crossBetween val="midCat"/>
      </c:valAx>
      <c:valAx>
        <c:axId val="173826432"/>
        <c:scaling>
          <c:orientation val="minMax"/>
          <c:max val="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GB" sz="1200"/>
                  <a:t>Compressibility (Z) factor</a:t>
                </a:r>
              </a:p>
            </c:rich>
          </c:tx>
          <c:layout>
            <c:manualLayout>
              <c:xMode val="edge"/>
              <c:yMode val="edge"/>
              <c:x val="2.4169184290030173E-2"/>
              <c:y val="0.3504673325230317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3820160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950790895547007"/>
          <c:y val="5.5614714827313316E-3"/>
          <c:w val="0.61263442708639082"/>
          <c:h val="0.122607840686580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590550</xdr:colOff>
      <xdr:row>3</xdr:row>
      <xdr:rowOff>57150</xdr:rowOff>
    </xdr:from>
    <xdr:to>
      <xdr:col>19</xdr:col>
      <xdr:colOff>190500</xdr:colOff>
      <xdr:row>28</xdr:row>
      <xdr:rowOff>85725</xdr:rowOff>
    </xdr:to>
    <xdr:graphicFrame macro="">
      <xdr:nvGraphicFramePr>
        <xdr:cNvPr id="105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19050</xdr:colOff>
      <xdr:row>31</xdr:row>
      <xdr:rowOff>9525</xdr:rowOff>
    </xdr:from>
    <xdr:to>
      <xdr:col>19</xdr:col>
      <xdr:colOff>228600</xdr:colOff>
      <xdr:row>56</xdr:row>
      <xdr:rowOff>38100</xdr:rowOff>
    </xdr:to>
    <xdr:graphicFrame macro="">
      <xdr:nvGraphicFramePr>
        <xdr:cNvPr id="105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600075</xdr:colOff>
      <xdr:row>59</xdr:row>
      <xdr:rowOff>28575</xdr:rowOff>
    </xdr:from>
    <xdr:to>
      <xdr:col>19</xdr:col>
      <xdr:colOff>200025</xdr:colOff>
      <xdr:row>84</xdr:row>
      <xdr:rowOff>57150</xdr:rowOff>
    </xdr:to>
    <xdr:graphicFrame macro="">
      <xdr:nvGraphicFramePr>
        <xdr:cNvPr id="105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600075</xdr:colOff>
      <xdr:row>87</xdr:row>
      <xdr:rowOff>38100</xdr:rowOff>
    </xdr:from>
    <xdr:to>
      <xdr:col>19</xdr:col>
      <xdr:colOff>200025</xdr:colOff>
      <xdr:row>112</xdr:row>
      <xdr:rowOff>66675</xdr:rowOff>
    </xdr:to>
    <xdr:graphicFrame macro="">
      <xdr:nvGraphicFramePr>
        <xdr:cNvPr id="1055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19050</xdr:colOff>
      <xdr:row>115</xdr:row>
      <xdr:rowOff>19050</xdr:rowOff>
    </xdr:from>
    <xdr:to>
      <xdr:col>19</xdr:col>
      <xdr:colOff>228600</xdr:colOff>
      <xdr:row>140</xdr:row>
      <xdr:rowOff>47625</xdr:rowOff>
    </xdr:to>
    <xdr:graphicFrame macro="">
      <xdr:nvGraphicFramePr>
        <xdr:cNvPr id="105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19050</xdr:colOff>
      <xdr:row>142</xdr:row>
      <xdr:rowOff>38100</xdr:rowOff>
    </xdr:from>
    <xdr:to>
      <xdr:col>19</xdr:col>
      <xdr:colOff>228600</xdr:colOff>
      <xdr:row>167</xdr:row>
      <xdr:rowOff>66675</xdr:rowOff>
    </xdr:to>
    <xdr:graphicFrame macro="">
      <xdr:nvGraphicFramePr>
        <xdr:cNvPr id="1057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9525</xdr:colOff>
      <xdr:row>169</xdr:row>
      <xdr:rowOff>38100</xdr:rowOff>
    </xdr:from>
    <xdr:to>
      <xdr:col>19</xdr:col>
      <xdr:colOff>219075</xdr:colOff>
      <xdr:row>194</xdr:row>
      <xdr:rowOff>66675</xdr:rowOff>
    </xdr:to>
    <xdr:graphicFrame macro="">
      <xdr:nvGraphicFramePr>
        <xdr:cNvPr id="1058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465364</xdr:colOff>
      <xdr:row>24</xdr:row>
      <xdr:rowOff>108855</xdr:rowOff>
    </xdr:from>
    <xdr:to>
      <xdr:col>16</xdr:col>
      <xdr:colOff>394607</xdr:colOff>
      <xdr:row>54</xdr:row>
      <xdr:rowOff>190498</xdr:rowOff>
    </xdr:to>
    <xdr:graphicFrame macro="">
      <xdr:nvGraphicFramePr>
        <xdr:cNvPr id="205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5.bin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3.bin"/><Relationship Id="rId11" Type="http://schemas.openxmlformats.org/officeDocument/2006/relationships/oleObject" Target="../embeddings/oleObject8.bin"/><Relationship Id="rId5" Type="http://schemas.openxmlformats.org/officeDocument/2006/relationships/oleObject" Target="../embeddings/oleObject2.bin"/><Relationship Id="rId10" Type="http://schemas.openxmlformats.org/officeDocument/2006/relationships/oleObject" Target="../embeddings/oleObject7.bin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97"/>
  <sheetViews>
    <sheetView zoomScale="80" zoomScaleNormal="80" workbookViewId="0">
      <selection activeCell="C1" sqref="C1"/>
    </sheetView>
  </sheetViews>
  <sheetFormatPr defaultRowHeight="12.75"/>
  <cols>
    <col min="1" max="1" width="9.42578125" bestFit="1" customWidth="1"/>
    <col min="2" max="2" width="13" bestFit="1" customWidth="1"/>
    <col min="3" max="3" width="9.42578125" bestFit="1" customWidth="1"/>
    <col min="4" max="4" width="11.85546875" customWidth="1"/>
    <col min="5" max="5" width="9.42578125" bestFit="1" customWidth="1"/>
    <col min="6" max="6" width="11.28515625" customWidth="1"/>
    <col min="7" max="7" width="11" customWidth="1"/>
    <col min="8" max="8" width="9.42578125" bestFit="1" customWidth="1"/>
  </cols>
  <sheetData>
    <row r="1" spans="1:22" ht="15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75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>
      <c r="A5" s="1" t="s">
        <v>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7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.7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.7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.7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.7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.7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.7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>
      <c r="A18" s="1" t="s">
        <v>4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>
      <c r="A33" s="1" t="s">
        <v>12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>
      <c r="A35" s="1"/>
      <c r="B35" s="1"/>
      <c r="C35" s="1"/>
      <c r="D35" s="1"/>
      <c r="E35" s="1" t="s">
        <v>11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>
      <c r="A39" s="1" t="s">
        <v>33</v>
      </c>
      <c r="B39" s="1"/>
      <c r="C39" s="1"/>
      <c r="D39" s="1" t="s">
        <v>32</v>
      </c>
      <c r="E39" s="1"/>
      <c r="F39" s="1"/>
      <c r="G39" s="1" t="s">
        <v>34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>
      <c r="A41" s="1" t="s">
        <v>5</v>
      </c>
      <c r="B41" s="1">
        <v>1.946E-3</v>
      </c>
      <c r="C41" s="1"/>
      <c r="D41" s="1" t="s">
        <v>13</v>
      </c>
      <c r="E41" s="1">
        <v>0.5</v>
      </c>
      <c r="F41" s="1"/>
      <c r="G41" s="1" t="s">
        <v>19</v>
      </c>
      <c r="H41" s="1">
        <v>60</v>
      </c>
      <c r="I41" s="1" t="s">
        <v>20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>
      <c r="A42" s="1" t="s">
        <v>6</v>
      </c>
      <c r="B42" s="1">
        <v>-2.7635E-2</v>
      </c>
      <c r="C42" s="1"/>
      <c r="D42" s="1" t="s">
        <v>13</v>
      </c>
      <c r="E42" s="1">
        <v>0.55000000000000004</v>
      </c>
      <c r="F42" s="1"/>
      <c r="G42" s="1" t="s">
        <v>26</v>
      </c>
      <c r="H42" s="1">
        <f>H41+460</f>
        <v>520</v>
      </c>
      <c r="I42" s="1" t="s">
        <v>25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>
      <c r="A43" s="1" t="s">
        <v>7</v>
      </c>
      <c r="B43" s="1">
        <v>0.13631499999999999</v>
      </c>
      <c r="C43" s="1"/>
      <c r="D43" s="1" t="s">
        <v>13</v>
      </c>
      <c r="E43" s="1">
        <v>0.6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>
      <c r="A44" s="1" t="s">
        <v>8</v>
      </c>
      <c r="B44" s="1">
        <v>-0.23848900000000001</v>
      </c>
      <c r="C44" s="1"/>
      <c r="D44" s="1" t="s">
        <v>13</v>
      </c>
      <c r="E44" s="1">
        <v>0.65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>
      <c r="A45" s="1" t="s">
        <v>9</v>
      </c>
      <c r="B45" s="1">
        <v>0.105168</v>
      </c>
      <c r="C45" s="1"/>
      <c r="D45" s="1" t="s">
        <v>13</v>
      </c>
      <c r="E45" s="1">
        <v>0.7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>
      <c r="A46" s="1" t="s">
        <v>10</v>
      </c>
      <c r="B46" s="1">
        <f>3.44*10^8</f>
        <v>344000000</v>
      </c>
      <c r="C46" s="1"/>
      <c r="D46" s="1" t="s">
        <v>13</v>
      </c>
      <c r="E46" s="1">
        <v>0.75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>
      <c r="A47" s="1"/>
      <c r="B47" s="1"/>
      <c r="C47" s="1"/>
      <c r="D47" s="1" t="s">
        <v>13</v>
      </c>
      <c r="E47" s="1">
        <v>0.8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>
      <c r="A49" s="1" t="s">
        <v>23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>
      <c r="A52" s="2" t="s">
        <v>14</v>
      </c>
      <c r="B52" s="2" t="s">
        <v>15</v>
      </c>
      <c r="C52" s="2" t="s">
        <v>16</v>
      </c>
      <c r="D52" s="2" t="s">
        <v>17</v>
      </c>
      <c r="E52" s="2" t="s">
        <v>18</v>
      </c>
      <c r="F52" s="2" t="s">
        <v>22</v>
      </c>
      <c r="G52" s="2" t="s">
        <v>21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>
      <c r="A53" s="2">
        <f>(F53/1000)*((0.251*$E$41)-0.15)-(0.202*$E$41)+1.106</f>
        <v>1.0025500000000001</v>
      </c>
      <c r="B53" s="2">
        <f>1.4*EXP(-0.0054*($H$41))</f>
        <v>1.0125503393317792</v>
      </c>
      <c r="C53" s="2">
        <f>(($B$41*(F53/1000)^5)+($B$42*(F53/1000)^4)+($B$43*(F53/1000)^3)+($B$44*(F53/1000)^2)+($B$45*(F53/1000)))</f>
        <v>8.2654809599999983E-3</v>
      </c>
      <c r="D53" s="2">
        <f>(0.154-(0.152*$E$41))*((F53/1000)^(3.18*$E$41-1))*EXP(-0.5*(F53/1000))-0.02</f>
        <v>-9.2871841077814959E-4</v>
      </c>
      <c r="E53" s="2">
        <f>0.35*((0.6-$E$41)*EXP((-1.039*((F53/1000)-1.8)^2)))</f>
        <v>1.7378314823854363E-3</v>
      </c>
      <c r="F53" s="2">
        <v>100</v>
      </c>
      <c r="G53" s="2">
        <f>ROUND(A53*((1/(1+($B$46*(F53/1000)*10^(1.785*$E$41)/($H$41+460)^3.825))+B53*C53)+D53+E53),4)</f>
        <v>1.0008999999999999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>
      <c r="A54" s="2">
        <f t="shared" ref="A54:A63" si="0">(F54/1000)*((0.251*$E$41)-0.15)-(0.202*$E$41)+1.106</f>
        <v>0.99275000000000013</v>
      </c>
      <c r="B54" s="2">
        <f t="shared" ref="B54:B63" si="1">1.4*EXP(-0.0054*($H$41))</f>
        <v>1.0125503393317792</v>
      </c>
      <c r="C54" s="2">
        <f t="shared" ref="C54:C63" si="2">(($B$41*(F54/1000)^5)+($B$42*(F54/1000)^4)+($B$43*(F54/1000)^3)+($B$44*(F54/1000)^2)+($B$45*(F54/1000)))</f>
        <v>8.3347499999999949E-3</v>
      </c>
      <c r="D54" s="2">
        <f t="shared" ref="D54:D63" si="3">(0.154-(0.152*$E$41))*((F54/1000)^(3.18*$E$41-1))*EXP(-0.5*(F54/1000))-0.02</f>
        <v>2.0356480546494974E-2</v>
      </c>
      <c r="E54" s="2">
        <f t="shared" ref="E54:E63" si="4">0.35*((0.6-$E$41)*EXP((-1.039*((F54/1000)-1.8)^2)))</f>
        <v>6.0462488895117097E-3</v>
      </c>
      <c r="F54" s="2">
        <v>500</v>
      </c>
      <c r="G54" s="2">
        <f t="shared" ref="G54:G63" si="5">ROUND(A54*((1/(1+($B$46*(F54/1000)*10^(1.785*$E$41)/($H$41+460)^3.825))+B54*C54)+D54+E54),4)</f>
        <v>0.97570000000000001</v>
      </c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>
      <c r="A55" s="2">
        <f t="shared" si="0"/>
        <v>0.98050000000000015</v>
      </c>
      <c r="B55" s="2">
        <f t="shared" si="1"/>
        <v>1.0125503393317792</v>
      </c>
      <c r="C55" s="2">
        <f t="shared" si="2"/>
        <v>-2.2695000000000007E-2</v>
      </c>
      <c r="D55" s="2">
        <f t="shared" si="3"/>
        <v>2.7309391457585406E-2</v>
      </c>
      <c r="E55" s="2">
        <f t="shared" si="4"/>
        <v>1.8000293467070751E-2</v>
      </c>
      <c r="F55" s="2">
        <v>1000</v>
      </c>
      <c r="G55" s="2">
        <f t="shared" si="5"/>
        <v>0.90539999999999998</v>
      </c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>
      <c r="A56" s="2">
        <f t="shared" si="0"/>
        <v>0.96825000000000006</v>
      </c>
      <c r="B56" s="2">
        <f t="shared" si="1"/>
        <v>1.0125503393317792</v>
      </c>
      <c r="C56" s="2">
        <f t="shared" si="2"/>
        <v>-4.3909875000000043E-2</v>
      </c>
      <c r="D56" s="2">
        <f t="shared" si="3"/>
        <v>2.6802341815919877E-2</v>
      </c>
      <c r="E56" s="2">
        <f t="shared" si="4"/>
        <v>3.1875511853204648E-2</v>
      </c>
      <c r="F56" s="2">
        <v>1500</v>
      </c>
      <c r="G56" s="2">
        <f t="shared" si="5"/>
        <v>0.84519999999999995</v>
      </c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>
      <c r="A57" s="2">
        <f t="shared" si="0"/>
        <v>0.95600000000000007</v>
      </c>
      <c r="B57" s="2">
        <f t="shared" si="1"/>
        <v>1.0125503393317792</v>
      </c>
      <c r="C57" s="2">
        <f t="shared" si="2"/>
        <v>-3.2988000000000101E-2</v>
      </c>
      <c r="D57" s="2">
        <f t="shared" si="3"/>
        <v>2.3192447916491745E-2</v>
      </c>
      <c r="E57" s="2">
        <f t="shared" si="4"/>
        <v>3.3575212163785104E-2</v>
      </c>
      <c r="F57" s="2">
        <v>2000</v>
      </c>
      <c r="G57" s="2">
        <f t="shared" si="5"/>
        <v>0.80630000000000002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>
      <c r="A58" s="2">
        <f t="shared" si="0"/>
        <v>0.94375000000000009</v>
      </c>
      <c r="B58" s="2">
        <f t="shared" si="1"/>
        <v>1.0125503393317792</v>
      </c>
      <c r="C58" s="2">
        <f t="shared" si="2"/>
        <v>1.2832499999999747E-2</v>
      </c>
      <c r="D58" s="2">
        <f t="shared" si="3"/>
        <v>1.8371705746967382E-2</v>
      </c>
      <c r="E58" s="2">
        <f t="shared" si="4"/>
        <v>2.1036059022098878E-2</v>
      </c>
      <c r="F58" s="2">
        <v>2500</v>
      </c>
      <c r="G58" s="2">
        <f t="shared" si="5"/>
        <v>0.79</v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>
      <c r="A59" s="2">
        <f t="shared" si="0"/>
        <v>0.93150000000000011</v>
      </c>
      <c r="B59" s="2">
        <f t="shared" si="1"/>
        <v>1.0125503393317792</v>
      </c>
      <c r="C59" s="2">
        <f t="shared" si="2"/>
        <v>8.4050999999999876E-2</v>
      </c>
      <c r="D59" s="2">
        <f t="shared" si="3"/>
        <v>1.3277785657440411E-2</v>
      </c>
      <c r="E59" s="2">
        <f t="shared" si="4"/>
        <v>7.8396019507815766E-3</v>
      </c>
      <c r="F59" s="2">
        <v>3000</v>
      </c>
      <c r="G59" s="2">
        <f t="shared" si="5"/>
        <v>0.79969999999999997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>
      <c r="A60" s="2">
        <f t="shared" si="0"/>
        <v>0.91925000000000012</v>
      </c>
      <c r="B60" s="2">
        <f t="shared" si="1"/>
        <v>1.0125503393317792</v>
      </c>
      <c r="C60" s="2">
        <f t="shared" si="2"/>
        <v>0.16620187499999983</v>
      </c>
      <c r="D60" s="2">
        <f t="shared" si="3"/>
        <v>8.3843795526672808E-3</v>
      </c>
      <c r="E60" s="2">
        <f t="shared" si="4"/>
        <v>1.7378314823854363E-3</v>
      </c>
      <c r="F60" s="2">
        <v>3500</v>
      </c>
      <c r="G60" s="2">
        <f t="shared" si="5"/>
        <v>0.82820000000000005</v>
      </c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>
      <c r="A61" s="2">
        <f t="shared" si="0"/>
        <v>0.90700000000000014</v>
      </c>
      <c r="B61" s="2">
        <f t="shared" si="1"/>
        <v>1.0125503393317792</v>
      </c>
      <c r="C61" s="2">
        <f t="shared" si="2"/>
        <v>0.24715199999999921</v>
      </c>
      <c r="D61" s="2">
        <f t="shared" si="3"/>
        <v>3.9177891925493841E-3</v>
      </c>
      <c r="E61" s="2">
        <f t="shared" si="4"/>
        <v>2.291423303670409E-4</v>
      </c>
      <c r="F61" s="2">
        <v>4000</v>
      </c>
      <c r="G61" s="2">
        <f t="shared" si="5"/>
        <v>0.86109999999999998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>
      <c r="A62" s="2">
        <f t="shared" si="0"/>
        <v>0.89475000000000016</v>
      </c>
      <c r="B62" s="2">
        <f t="shared" si="1"/>
        <v>1.0125503393317792</v>
      </c>
      <c r="C62" s="2">
        <f t="shared" si="2"/>
        <v>0.32439824999999967</v>
      </c>
      <c r="D62" s="2">
        <f t="shared" si="3"/>
        <v>-3.232949722509898E-5</v>
      </c>
      <c r="E62" s="2">
        <f t="shared" si="4"/>
        <v>1.797161089717827E-5</v>
      </c>
      <c r="F62" s="2">
        <v>4500</v>
      </c>
      <c r="G62" s="2">
        <f t="shared" si="5"/>
        <v>0.89290000000000003</v>
      </c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>
      <c r="A63" s="2">
        <f t="shared" si="0"/>
        <v>0.88250000000000006</v>
      </c>
      <c r="B63" s="2">
        <f t="shared" si="1"/>
        <v>1.0125503393317792</v>
      </c>
      <c r="C63" s="2">
        <f t="shared" si="2"/>
        <v>0.41236499999999887</v>
      </c>
      <c r="D63" s="2">
        <f t="shared" si="3"/>
        <v>-3.4518023093526723E-3</v>
      </c>
      <c r="E63" s="2">
        <f t="shared" si="4"/>
        <v>8.3840277166016518E-7</v>
      </c>
      <c r="F63" s="2">
        <v>5000</v>
      </c>
      <c r="G63" s="2">
        <f t="shared" si="5"/>
        <v>0.93530000000000002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>
      <c r="A66" s="1" t="s">
        <v>24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>
      <c r="A69" s="2" t="s">
        <v>14</v>
      </c>
      <c r="B69" s="2" t="s">
        <v>15</v>
      </c>
      <c r="C69" s="2" t="s">
        <v>16</v>
      </c>
      <c r="D69" s="2" t="s">
        <v>17</v>
      </c>
      <c r="E69" s="2" t="s">
        <v>18</v>
      </c>
      <c r="F69" s="2" t="s">
        <v>22</v>
      </c>
      <c r="G69" s="2" t="s">
        <v>21</v>
      </c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>
      <c r="A70" s="2">
        <f>(F70/1000)*((0.251*$E$42)-0.15)-(0.202*$E$42)+1.106</f>
        <v>0.99370500000000006</v>
      </c>
      <c r="B70" s="2">
        <f>1.4*EXP(-0.0054*$H$41)</f>
        <v>1.0125503393317792</v>
      </c>
      <c r="C70" s="2">
        <f>(($B$41*(F70/1000)^5)+($B$42*(F70/1000)^4)+($B$43*(F70/1000)^3)+($B$44*(F70/1000)^2)+($B$45*(F70/1000)))</f>
        <v>8.2654809599999983E-3</v>
      </c>
      <c r="D70" s="2">
        <f>(0.154-(0.152*$E$42))*((F70/1000)^(3.18*$E$42-1))*EXP(-0.5*(F70/1000))-0.02</f>
        <v>-8.0640240504183652E-3</v>
      </c>
      <c r="E70" s="2">
        <f>0.35*((0.6-$E$42)*EXP((-1.039*((F70/1000)-1.8)^2)))</f>
        <v>8.6891574119271728E-4</v>
      </c>
      <c r="F70" s="2">
        <v>100</v>
      </c>
      <c r="G70" s="2">
        <f>ROUND(A70*((1/(1+($B$46*(F70/1000)*10^(1.785*$E$42)/($H$41+460)^3.825))+B70*C70)+D70+E70),4)</f>
        <v>0.98170000000000002</v>
      </c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>
      <c r="A71" s="2">
        <f t="shared" ref="A71:A80" si="6">(F71/1000)*((0.251*$E$42)-0.15)-(0.202*$E$42)+1.106</f>
        <v>0.98892500000000005</v>
      </c>
      <c r="B71" s="2">
        <f t="shared" ref="B71:B80" si="7">1.4*EXP(-0.0054*$H$41)</f>
        <v>1.0125503393317792</v>
      </c>
      <c r="C71" s="2">
        <f t="shared" ref="C71:C80" si="8">(($B$41*(F71/1000)^5)+($B$42*(F71/1000)^4)+($B$43*(F71/1000)^3)+($B$44*(F71/1000)^2)+($B$45*(F71/1000)))</f>
        <v>8.3347499999999949E-3</v>
      </c>
      <c r="D71" s="2">
        <f t="shared" ref="D71:D80" si="9">(0.154-(0.152*$E$42))*((F71/1000)^(3.18*$E$42-1))*EXP(-0.5*(F71/1000))-0.02</f>
        <v>1.262327611711277E-2</v>
      </c>
      <c r="E71" s="2">
        <f t="shared" ref="E71:E80" si="10">0.35*((0.6-$E$42)*EXP((-1.039*((F71/1000)-1.8)^2)))</f>
        <v>3.0231244447558518E-3</v>
      </c>
      <c r="F71" s="2">
        <v>500</v>
      </c>
      <c r="G71" s="2">
        <f t="shared" ref="G71:G80" si="11">ROUND(A71*((1/(1+($B$46*(F71/1000)*10^(1.785*$E$42)/($H$41+460)^3.825))+B71*C71)+D71+E71),4)</f>
        <v>0.95030000000000003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>
      <c r="A72" s="2">
        <f t="shared" si="6"/>
        <v>0.9829500000000001</v>
      </c>
      <c r="B72" s="2">
        <f t="shared" si="7"/>
        <v>1.0125503393317792</v>
      </c>
      <c r="C72" s="2">
        <f t="shared" si="8"/>
        <v>-2.2695000000000007E-2</v>
      </c>
      <c r="D72" s="2">
        <f t="shared" si="9"/>
        <v>2.2699758443769386E-2</v>
      </c>
      <c r="E72" s="2">
        <f t="shared" si="10"/>
        <v>9.0001467335353649E-3</v>
      </c>
      <c r="F72" s="2">
        <v>1000</v>
      </c>
      <c r="G72" s="2">
        <f t="shared" si="11"/>
        <v>0.87480000000000002</v>
      </c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>
      <c r="A73" s="2">
        <f t="shared" si="6"/>
        <v>0.97697500000000015</v>
      </c>
      <c r="B73" s="2">
        <f t="shared" si="7"/>
        <v>1.0125503393317792</v>
      </c>
      <c r="C73" s="2">
        <f t="shared" si="8"/>
        <v>-4.3909875000000043E-2</v>
      </c>
      <c r="D73" s="2">
        <f t="shared" si="9"/>
        <v>2.505512000190006E-2</v>
      </c>
      <c r="E73" s="2">
        <f t="shared" si="10"/>
        <v>1.5937755926602307E-2</v>
      </c>
      <c r="F73" s="2">
        <v>1500</v>
      </c>
      <c r="G73" s="2">
        <f t="shared" si="11"/>
        <v>0.80930000000000002</v>
      </c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>
      <c r="A74" s="2">
        <f t="shared" si="6"/>
        <v>0.97100000000000009</v>
      </c>
      <c r="B74" s="2">
        <f t="shared" si="7"/>
        <v>1.0125503393317792</v>
      </c>
      <c r="C74" s="2">
        <f t="shared" si="8"/>
        <v>-3.2988000000000101E-2</v>
      </c>
      <c r="D74" s="2">
        <f t="shared" si="9"/>
        <v>2.3526088824100271E-2</v>
      </c>
      <c r="E74" s="2">
        <f t="shared" si="10"/>
        <v>1.6787606081892534E-2</v>
      </c>
      <c r="F74" s="2">
        <v>2000</v>
      </c>
      <c r="G74" s="2">
        <f t="shared" si="11"/>
        <v>0.77159999999999995</v>
      </c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>
      <c r="A75" s="2">
        <f t="shared" si="6"/>
        <v>0.96502500000000013</v>
      </c>
      <c r="B75" s="2">
        <f t="shared" si="7"/>
        <v>1.0125503393317792</v>
      </c>
      <c r="C75" s="2">
        <f t="shared" si="8"/>
        <v>1.2832499999999747E-2</v>
      </c>
      <c r="D75" s="2">
        <f t="shared" si="9"/>
        <v>2.0064674918224047E-2</v>
      </c>
      <c r="E75" s="2">
        <f t="shared" si="10"/>
        <v>1.0518029511049427E-2</v>
      </c>
      <c r="F75" s="2">
        <v>2500</v>
      </c>
      <c r="G75" s="2">
        <f t="shared" si="11"/>
        <v>0.76390000000000002</v>
      </c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>
      <c r="A76" s="2">
        <f t="shared" si="6"/>
        <v>0.95905000000000018</v>
      </c>
      <c r="B76" s="2">
        <f t="shared" si="7"/>
        <v>1.0125503393317792</v>
      </c>
      <c r="C76" s="2">
        <f t="shared" si="8"/>
        <v>8.4050999999999876E-2</v>
      </c>
      <c r="D76" s="2">
        <f t="shared" si="9"/>
        <v>1.576800817101209E-2</v>
      </c>
      <c r="E76" s="2">
        <f t="shared" si="10"/>
        <v>3.919800975390784E-3</v>
      </c>
      <c r="F76" s="2">
        <v>3000</v>
      </c>
      <c r="G76" s="2">
        <f t="shared" si="11"/>
        <v>0.78339999999999999</v>
      </c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>
      <c r="A77" s="2">
        <f t="shared" si="6"/>
        <v>0.95307500000000012</v>
      </c>
      <c r="B77" s="2">
        <f t="shared" si="7"/>
        <v>1.0125503393317792</v>
      </c>
      <c r="C77" s="2">
        <f t="shared" si="8"/>
        <v>0.16620187499999983</v>
      </c>
      <c r="D77" s="2">
        <f t="shared" si="9"/>
        <v>1.1265421003185432E-2</v>
      </c>
      <c r="E77" s="2">
        <f t="shared" si="10"/>
        <v>8.6891574119271728E-4</v>
      </c>
      <c r="F77" s="2">
        <v>3500</v>
      </c>
      <c r="G77" s="2">
        <f t="shared" si="11"/>
        <v>0.8196</v>
      </c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>
      <c r="A78" s="2">
        <f t="shared" si="6"/>
        <v>0.94710000000000005</v>
      </c>
      <c r="B78" s="2">
        <f t="shared" si="7"/>
        <v>1.0125503393317792</v>
      </c>
      <c r="C78" s="2">
        <f t="shared" si="8"/>
        <v>0.24715199999999921</v>
      </c>
      <c r="D78" s="2">
        <f t="shared" si="9"/>
        <v>6.9108012545947006E-3</v>
      </c>
      <c r="E78" s="2">
        <f t="shared" si="10"/>
        <v>1.1457116518352032E-4</v>
      </c>
      <c r="F78" s="2">
        <v>4000</v>
      </c>
      <c r="G78" s="2">
        <f t="shared" si="11"/>
        <v>0.85899999999999999</v>
      </c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>
      <c r="A79" s="2">
        <f t="shared" si="6"/>
        <v>0.9411250000000001</v>
      </c>
      <c r="B79" s="2">
        <f t="shared" si="7"/>
        <v>1.0125503393317792</v>
      </c>
      <c r="C79" s="2">
        <f t="shared" si="8"/>
        <v>0.32439824999999967</v>
      </c>
      <c r="D79" s="2">
        <f t="shared" si="9"/>
        <v>2.8910781303109721E-3</v>
      </c>
      <c r="E79" s="2">
        <f t="shared" si="10"/>
        <v>8.9858054485891248E-6</v>
      </c>
      <c r="F79" s="2">
        <v>4500</v>
      </c>
      <c r="G79" s="2">
        <f t="shared" si="11"/>
        <v>0.89770000000000005</v>
      </c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>
      <c r="A80" s="2">
        <f t="shared" si="6"/>
        <v>0.93515000000000015</v>
      </c>
      <c r="B80" s="2">
        <f t="shared" si="7"/>
        <v>1.0125503393317792</v>
      </c>
      <c r="C80" s="2">
        <f t="shared" si="8"/>
        <v>0.41236499999999887</v>
      </c>
      <c r="D80" s="2">
        <f t="shared" si="9"/>
        <v>-7.085448491159739E-4</v>
      </c>
      <c r="E80" s="2">
        <f t="shared" si="10"/>
        <v>4.1920138583008206E-7</v>
      </c>
      <c r="F80" s="2">
        <v>5000</v>
      </c>
      <c r="G80" s="2">
        <f t="shared" si="11"/>
        <v>0.94850000000000001</v>
      </c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>
      <c r="A83" s="1" t="s">
        <v>28</v>
      </c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>
      <c r="A86" s="2" t="s">
        <v>14</v>
      </c>
      <c r="B86" s="2" t="s">
        <v>15</v>
      </c>
      <c r="C86" s="2" t="s">
        <v>16</v>
      </c>
      <c r="D86" s="2" t="s">
        <v>17</v>
      </c>
      <c r="E86" s="2" t="s">
        <v>18</v>
      </c>
      <c r="F86" s="2" t="s">
        <v>22</v>
      </c>
      <c r="G86" s="2" t="s">
        <v>21</v>
      </c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>
      <c r="A87" s="2">
        <f>(F87/1000)*((0.251*$E$43)-0.15)-(0.202*$E$43)+1.106</f>
        <v>0.98486000000000007</v>
      </c>
      <c r="B87" s="2">
        <f>1.4*EXP(-0.0054*$H$41)</f>
        <v>1.0125503393317792</v>
      </c>
      <c r="C87" s="2">
        <f>(($B$41*(F87/1000)^5)+($B$42*(F87/1000)^4)+($B$43*(F87/1000)^3)+($B$44*(F87/1000)^2)+($B$45*(F87/1000)))</f>
        <v>8.2654809599999983E-3</v>
      </c>
      <c r="D87" s="2">
        <f>(0.154-(0.152*$E$43))*((F87/1000)^(3.18*$E$43-1))*EXP(-0.5*(F87/1000))-0.02</f>
        <v>-1.2616795126596664E-2</v>
      </c>
      <c r="E87" s="2">
        <f>0.35*((0.6-$E$43)*EXP((-1.039*((F87/1000)-1.8)^2)))</f>
        <v>0</v>
      </c>
      <c r="F87" s="2">
        <v>100</v>
      </c>
      <c r="G87" s="2">
        <f>ROUND(A87*((1/(1+($B$46*(F87/1000)*10^(1.785*$E$43)/($H$41+460)^3.825))+B87*C87)+D87+E87),4)</f>
        <v>0.96460000000000001</v>
      </c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>
      <c r="A88" s="2">
        <f t="shared" ref="A88:A97" si="12">(F88/1000)*((0.251*$E$43)-0.15)-(0.202*$E$43)+1.106</f>
        <v>0.98510000000000009</v>
      </c>
      <c r="B88" s="2">
        <f t="shared" ref="B88:B97" si="13">1.4*EXP(-0.0054*$H$41)</f>
        <v>1.0125503393317792</v>
      </c>
      <c r="C88" s="2">
        <f t="shared" ref="C88:C97" si="14">(($B$41*(F88/1000)^5)+($B$42*(F88/1000)^4)+($B$43*(F88/1000)^3)+($B$44*(F88/1000)^2)+($B$45*(F88/1000)))</f>
        <v>8.3347499999999949E-3</v>
      </c>
      <c r="D88" s="2">
        <f t="shared" ref="D88:D97" si="15">(0.154-(0.152*$E$43))*((F88/1000)^(3.18*$E$43-1))*EXP(-0.5*(F88/1000))-0.02</f>
        <v>6.0645833622717873E-3</v>
      </c>
      <c r="E88" s="2">
        <f t="shared" ref="E88:E97" si="16">0.35*((0.6-$E$43)*EXP((-1.039*((F88/1000)-1.8)^2)))</f>
        <v>0</v>
      </c>
      <c r="F88" s="2">
        <v>500</v>
      </c>
      <c r="G88" s="2">
        <f t="shared" ref="G88:G97" si="17">ROUND(A88*((1/(1+($B$46*(F88/1000)*10^(1.785*$E$43)/($H$41+460)^3.825))+B88*C88)+D88+E88),4)</f>
        <v>0.92410000000000003</v>
      </c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>
      <c r="A89" s="2">
        <f t="shared" si="12"/>
        <v>0.98540000000000005</v>
      </c>
      <c r="B89" s="2">
        <f t="shared" si="13"/>
        <v>1.0125503393317792</v>
      </c>
      <c r="C89" s="2">
        <f t="shared" si="14"/>
        <v>-2.2695000000000007E-2</v>
      </c>
      <c r="D89" s="2">
        <f t="shared" si="15"/>
        <v>1.809012542995338E-2</v>
      </c>
      <c r="E89" s="2">
        <f t="shared" si="16"/>
        <v>0</v>
      </c>
      <c r="F89" s="2">
        <v>1000</v>
      </c>
      <c r="G89" s="2">
        <f t="shared" si="17"/>
        <v>0.84060000000000001</v>
      </c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>
      <c r="A90" s="2">
        <f t="shared" si="12"/>
        <v>0.98570000000000002</v>
      </c>
      <c r="B90" s="2">
        <f t="shared" si="13"/>
        <v>1.0125503393317792</v>
      </c>
      <c r="C90" s="2">
        <f t="shared" si="14"/>
        <v>-4.3909875000000043E-2</v>
      </c>
      <c r="D90" s="2">
        <f t="shared" si="15"/>
        <v>2.2867646974283392E-2</v>
      </c>
      <c r="E90" s="2">
        <f t="shared" si="16"/>
        <v>0</v>
      </c>
      <c r="F90" s="2">
        <v>1500</v>
      </c>
      <c r="G90" s="2">
        <f t="shared" si="17"/>
        <v>0.76839999999999997</v>
      </c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>
      <c r="A91" s="2">
        <f t="shared" si="12"/>
        <v>0.9860000000000001</v>
      </c>
      <c r="B91" s="2">
        <f t="shared" si="13"/>
        <v>1.0125503393317792</v>
      </c>
      <c r="C91" s="2">
        <f t="shared" si="14"/>
        <v>-3.2988000000000101E-2</v>
      </c>
      <c r="D91" s="2">
        <f t="shared" si="15"/>
        <v>2.3351127556661935E-2</v>
      </c>
      <c r="E91" s="2">
        <f t="shared" si="16"/>
        <v>0</v>
      </c>
      <c r="F91" s="2">
        <v>2000</v>
      </c>
      <c r="G91" s="2">
        <f t="shared" si="17"/>
        <v>0.73089999999999999</v>
      </c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>
      <c r="A92" s="2">
        <f t="shared" si="12"/>
        <v>0.98630000000000007</v>
      </c>
      <c r="B92" s="2">
        <f t="shared" si="13"/>
        <v>1.0125503393317792</v>
      </c>
      <c r="C92" s="2">
        <f t="shared" si="14"/>
        <v>1.2832499999999747E-2</v>
      </c>
      <c r="D92" s="2">
        <f t="shared" si="15"/>
        <v>2.1344816546099401E-2</v>
      </c>
      <c r="E92" s="2">
        <f t="shared" si="16"/>
        <v>0</v>
      </c>
      <c r="F92" s="2">
        <v>2500</v>
      </c>
      <c r="G92" s="2">
        <f t="shared" si="17"/>
        <v>0.73150000000000004</v>
      </c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>
      <c r="A93" s="2">
        <f t="shared" si="12"/>
        <v>0.98660000000000003</v>
      </c>
      <c r="B93" s="2">
        <f t="shared" si="13"/>
        <v>1.0125503393317792</v>
      </c>
      <c r="C93" s="2">
        <f t="shared" si="14"/>
        <v>8.4050999999999876E-2</v>
      </c>
      <c r="D93" s="2">
        <f t="shared" si="15"/>
        <v>1.7996537288397247E-2</v>
      </c>
      <c r="E93" s="2">
        <f t="shared" si="16"/>
        <v>0</v>
      </c>
      <c r="F93" s="2">
        <v>3000</v>
      </c>
      <c r="G93" s="2">
        <f t="shared" si="17"/>
        <v>0.76100000000000001</v>
      </c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>
      <c r="A94" s="2">
        <f t="shared" si="12"/>
        <v>0.98690000000000011</v>
      </c>
      <c r="B94" s="2">
        <f t="shared" si="13"/>
        <v>1.0125503393317792</v>
      </c>
      <c r="C94" s="2">
        <f t="shared" si="14"/>
        <v>0.16620187499999983</v>
      </c>
      <c r="D94" s="2">
        <f t="shared" si="15"/>
        <v>1.4037533726688613E-2</v>
      </c>
      <c r="E94" s="2">
        <f t="shared" si="16"/>
        <v>0</v>
      </c>
      <c r="F94" s="2">
        <v>3500</v>
      </c>
      <c r="G94" s="2">
        <f t="shared" si="17"/>
        <v>0.80479999999999996</v>
      </c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>
      <c r="A95" s="2">
        <f t="shared" si="12"/>
        <v>0.98720000000000008</v>
      </c>
      <c r="B95" s="2">
        <f t="shared" si="13"/>
        <v>1.0125503393317792</v>
      </c>
      <c r="C95" s="2">
        <f t="shared" si="14"/>
        <v>0.24715199999999921</v>
      </c>
      <c r="D95" s="2">
        <f t="shared" si="15"/>
        <v>9.9254818540441582E-3</v>
      </c>
      <c r="E95" s="2">
        <f t="shared" si="16"/>
        <v>0</v>
      </c>
      <c r="F95" s="2">
        <v>4000</v>
      </c>
      <c r="G95" s="2">
        <f t="shared" si="17"/>
        <v>0.8508</v>
      </c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>
      <c r="A96" s="2">
        <f t="shared" si="12"/>
        <v>0.98750000000000004</v>
      </c>
      <c r="B96" s="2">
        <f t="shared" si="13"/>
        <v>1.0125503393317792</v>
      </c>
      <c r="C96" s="2">
        <f t="shared" si="14"/>
        <v>0.32439824999999967</v>
      </c>
      <c r="D96" s="2">
        <f t="shared" si="15"/>
        <v>5.9366583873281566E-3</v>
      </c>
      <c r="E96" s="2">
        <f t="shared" si="16"/>
        <v>0</v>
      </c>
      <c r="F96" s="2">
        <v>4500</v>
      </c>
      <c r="G96" s="2">
        <f t="shared" si="17"/>
        <v>0.8962</v>
      </c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>
      <c r="A97" s="2">
        <f t="shared" si="12"/>
        <v>0.98780000000000001</v>
      </c>
      <c r="B97" s="2">
        <f t="shared" si="13"/>
        <v>1.0125503393317792</v>
      </c>
      <c r="C97" s="2">
        <f t="shared" si="14"/>
        <v>0.41236499999999887</v>
      </c>
      <c r="D97" s="2">
        <f t="shared" si="15"/>
        <v>2.2273763476758253E-3</v>
      </c>
      <c r="E97" s="2">
        <f t="shared" si="16"/>
        <v>0</v>
      </c>
      <c r="F97" s="2">
        <v>5000</v>
      </c>
      <c r="G97" s="2">
        <f t="shared" si="17"/>
        <v>0.95509999999999995</v>
      </c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>
      <c r="A100" s="1" t="s">
        <v>29</v>
      </c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>
      <c r="A103" s="2" t="s">
        <v>14</v>
      </c>
      <c r="B103" s="2" t="s">
        <v>15</v>
      </c>
      <c r="C103" s="2" t="s">
        <v>16</v>
      </c>
      <c r="D103" s="2" t="s">
        <v>17</v>
      </c>
      <c r="E103" s="2" t="s">
        <v>18</v>
      </c>
      <c r="F103" s="2" t="s">
        <v>22</v>
      </c>
      <c r="G103" s="2" t="s">
        <v>21</v>
      </c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>
      <c r="A104" s="2">
        <f>(F104/1000)*((0.251*$E$44)-0.15)-(0.202*$E$44)+1.106</f>
        <v>0.97601500000000008</v>
      </c>
      <c r="B104" s="2">
        <f>1.4*EXP(-0.0054*$H$41)</f>
        <v>1.0125503393317792</v>
      </c>
      <c r="C104" s="2">
        <f>(($B$41*(F104/1000)^5)+($B$42*(F104/1000)^4)+($B$43*(F104/1000)^3)+($B$44*(F104/1000)^2)+($B$45*(F104/1000)))</f>
        <v>8.2654809599999983E-3</v>
      </c>
      <c r="D104" s="2">
        <f>(0.154-(0.152*$E$44))*((F104/1000)^(3.18*$E$44-1))*EXP(-0.5*(F104/1000))-0.02</f>
        <v>-1.5499877318058134E-2</v>
      </c>
      <c r="E104" s="2">
        <f>0.35*((0.6-$E$44)*EXP((-1.039*((F104/1000)-1.8)^2)))</f>
        <v>-8.6891574119271912E-4</v>
      </c>
      <c r="F104" s="2">
        <v>100</v>
      </c>
      <c r="G104" s="2">
        <f>ROUND(A104*((1/(1+($B$46*(F104/1000)*10^(1.785*$E$44)/($H$41+460)^3.825))+B104*C104)+D104+E104),4)</f>
        <v>0.94879999999999998</v>
      </c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>
      <c r="A105" s="2">
        <f t="shared" ref="A105:A114" si="18">(F105/1000)*((0.251*$E$44)-0.15)-(0.202*$E$44)+1.106</f>
        <v>0.98127500000000012</v>
      </c>
      <c r="B105" s="2">
        <f t="shared" ref="B105:B114" si="19">1.4*EXP(-0.0054*$H$41)</f>
        <v>1.0125503393317792</v>
      </c>
      <c r="C105" s="2">
        <f t="shared" ref="C105:C114" si="20">(($B$41*(F105/1000)^5)+($B$42*(F105/1000)^4)+($B$43*(F105/1000)^3)+($B$44*(F105/1000)^2)+($B$45*(F105/1000)))</f>
        <v>8.3347499999999949E-3</v>
      </c>
      <c r="D105" s="2">
        <f t="shared" ref="D105:D114" si="21">(0.154-(0.152*$E$44))*((F105/1000)^(3.18*$E$44-1))*EXP(-0.5*(F105/1000))-0.02</f>
        <v>5.1948477641667115E-4</v>
      </c>
      <c r="E105" s="2">
        <f t="shared" ref="E105:E114" si="22">0.35*((0.6-$E$44)*EXP((-1.039*((F105/1000)-1.8)^2)))</f>
        <v>-3.0231244447558583E-3</v>
      </c>
      <c r="F105" s="2">
        <v>500</v>
      </c>
      <c r="G105" s="2">
        <f t="shared" ref="G105:G114" si="23">ROUND(A105*((1/(1+($B$46*(F105/1000)*10^(1.785*$E$44)/($H$41+460)^3.825))+B105*C105)+D105+E105),4)</f>
        <v>0.89659999999999995</v>
      </c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>
      <c r="A106" s="2">
        <f t="shared" si="18"/>
        <v>0.98785000000000012</v>
      </c>
      <c r="B106" s="2">
        <f t="shared" si="19"/>
        <v>1.0125503393317792</v>
      </c>
      <c r="C106" s="2">
        <f t="shared" si="20"/>
        <v>-2.2695000000000007E-2</v>
      </c>
      <c r="D106" s="2">
        <f t="shared" si="21"/>
        <v>1.3480492416137361E-2</v>
      </c>
      <c r="E106" s="2">
        <f t="shared" si="22"/>
        <v>-9.0001467335353857E-3</v>
      </c>
      <c r="F106" s="2">
        <v>1000</v>
      </c>
      <c r="G106" s="2">
        <f t="shared" si="23"/>
        <v>0.80269999999999997</v>
      </c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>
      <c r="A107" s="2">
        <f t="shared" si="18"/>
        <v>0.99442500000000011</v>
      </c>
      <c r="B107" s="2">
        <f t="shared" si="19"/>
        <v>1.0125503393317792</v>
      </c>
      <c r="C107" s="2">
        <f t="shared" si="20"/>
        <v>-4.3909875000000043E-2</v>
      </c>
      <c r="D107" s="2">
        <f t="shared" si="21"/>
        <v>2.0189036061376984E-2</v>
      </c>
      <c r="E107" s="2">
        <f t="shared" si="22"/>
        <v>-1.5937755926602341E-2</v>
      </c>
      <c r="F107" s="2">
        <v>1500</v>
      </c>
      <c r="G107" s="2">
        <f t="shared" si="23"/>
        <v>0.72209999999999996</v>
      </c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>
      <c r="A108" s="2">
        <f t="shared" si="18"/>
        <v>1.0010000000000001</v>
      </c>
      <c r="B108" s="2">
        <f t="shared" si="19"/>
        <v>1.0125503393317792</v>
      </c>
      <c r="C108" s="2">
        <f t="shared" si="20"/>
        <v>-3.2988000000000101E-2</v>
      </c>
      <c r="D108" s="2">
        <f t="shared" si="21"/>
        <v>2.2544517356898507E-2</v>
      </c>
      <c r="E108" s="2">
        <f t="shared" si="22"/>
        <v>-1.6787606081892569E-2</v>
      </c>
      <c r="F108" s="2">
        <v>2000</v>
      </c>
      <c r="G108" s="2">
        <f t="shared" si="23"/>
        <v>0.68400000000000005</v>
      </c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>
      <c r="A109" s="2">
        <f t="shared" si="18"/>
        <v>1.0075750000000001</v>
      </c>
      <c r="B109" s="2">
        <f t="shared" si="19"/>
        <v>1.0125503393317792</v>
      </c>
      <c r="C109" s="2">
        <f t="shared" si="20"/>
        <v>1.2832499999999747E-2</v>
      </c>
      <c r="D109" s="2">
        <f t="shared" si="21"/>
        <v>2.2040992920181756E-2</v>
      </c>
      <c r="E109" s="2">
        <f t="shared" si="22"/>
        <v>-1.0518029511049451E-2</v>
      </c>
      <c r="F109" s="2">
        <v>2500</v>
      </c>
      <c r="G109" s="2">
        <f t="shared" si="23"/>
        <v>0.69279999999999997</v>
      </c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>
      <c r="A110" s="2">
        <f t="shared" si="18"/>
        <v>1.0141500000000001</v>
      </c>
      <c r="B110" s="2">
        <f t="shared" si="19"/>
        <v>1.0125503393317792</v>
      </c>
      <c r="C110" s="2">
        <f t="shared" si="20"/>
        <v>8.4050999999999876E-2</v>
      </c>
      <c r="D110" s="2">
        <f t="shared" si="21"/>
        <v>1.9772760375288603E-2</v>
      </c>
      <c r="E110" s="2">
        <f t="shared" si="22"/>
        <v>-3.9198009753907926E-3</v>
      </c>
      <c r="F110" s="2">
        <v>3000</v>
      </c>
      <c r="G110" s="2">
        <f t="shared" si="23"/>
        <v>0.73240000000000005</v>
      </c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>
      <c r="A111" s="2">
        <f t="shared" si="18"/>
        <v>1.0207250000000001</v>
      </c>
      <c r="B111" s="2">
        <f t="shared" si="19"/>
        <v>1.0125503393317792</v>
      </c>
      <c r="C111" s="2">
        <f t="shared" si="20"/>
        <v>0.16620187499999983</v>
      </c>
      <c r="D111" s="2">
        <f t="shared" si="21"/>
        <v>1.6512732693215206E-2</v>
      </c>
      <c r="E111" s="2">
        <f t="shared" si="22"/>
        <v>-8.6891574119271912E-4</v>
      </c>
      <c r="F111" s="2">
        <v>3500</v>
      </c>
      <c r="G111" s="2">
        <f t="shared" si="23"/>
        <v>0.78410000000000002</v>
      </c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>
      <c r="A112" s="2">
        <f t="shared" si="18"/>
        <v>1.0273000000000001</v>
      </c>
      <c r="B112" s="2">
        <f t="shared" si="19"/>
        <v>1.0125503393317792</v>
      </c>
      <c r="C112" s="2">
        <f t="shared" si="20"/>
        <v>0.24715199999999921</v>
      </c>
      <c r="D112" s="2">
        <f t="shared" si="21"/>
        <v>1.2790506469772426E-2</v>
      </c>
      <c r="E112" s="2">
        <f t="shared" si="22"/>
        <v>-1.1457116518352059E-4</v>
      </c>
      <c r="F112" s="2">
        <v>4000</v>
      </c>
      <c r="G112" s="2">
        <f t="shared" si="23"/>
        <v>0.8367</v>
      </c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>
      <c r="A113" s="2">
        <f t="shared" si="18"/>
        <v>1.0338750000000001</v>
      </c>
      <c r="B113" s="2">
        <f t="shared" si="19"/>
        <v>1.0125503393317792</v>
      </c>
      <c r="C113" s="2">
        <f t="shared" si="20"/>
        <v>0.32439824999999967</v>
      </c>
      <c r="D113" s="2">
        <f t="shared" si="21"/>
        <v>8.9570453076626734E-3</v>
      </c>
      <c r="E113" s="2">
        <f t="shared" si="22"/>
        <v>-8.9858054485891452E-6</v>
      </c>
      <c r="F113" s="2">
        <v>4500</v>
      </c>
      <c r="G113" s="2">
        <f t="shared" si="23"/>
        <v>0.88880000000000003</v>
      </c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>
      <c r="A114" s="2">
        <f t="shared" si="18"/>
        <v>1.0404500000000003</v>
      </c>
      <c r="B114" s="2">
        <f t="shared" si="19"/>
        <v>1.0125503393317792</v>
      </c>
      <c r="C114" s="2">
        <f t="shared" si="20"/>
        <v>0.41236499999999887</v>
      </c>
      <c r="D114" s="2">
        <f t="shared" si="21"/>
        <v>5.2350324536947317E-3</v>
      </c>
      <c r="E114" s="2">
        <f t="shared" si="22"/>
        <v>-4.1920138583008307E-7</v>
      </c>
      <c r="F114" s="2">
        <v>5000</v>
      </c>
      <c r="G114" s="2">
        <f t="shared" si="23"/>
        <v>0.95589999999999997</v>
      </c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>
      <c r="A118" s="1" t="s">
        <v>27</v>
      </c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>
      <c r="A120" s="2" t="s">
        <v>14</v>
      </c>
      <c r="B120" s="2" t="s">
        <v>15</v>
      </c>
      <c r="C120" s="2" t="s">
        <v>16</v>
      </c>
      <c r="D120" s="2" t="s">
        <v>17</v>
      </c>
      <c r="E120" s="2" t="s">
        <v>18</v>
      </c>
      <c r="F120" s="2" t="s">
        <v>22</v>
      </c>
      <c r="G120" s="2" t="s">
        <v>21</v>
      </c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>
      <c r="A121" s="2">
        <f>(F121/1000)*((0.251*$E$45)-0.15)-(0.202*$E$45)+1.106</f>
        <v>0.96717000000000009</v>
      </c>
      <c r="B121" s="2">
        <f>1.4*EXP(-0.0054*$H$41)</f>
        <v>1.0125503393317792</v>
      </c>
      <c r="C121" s="2">
        <f>(($B$41*(F121/1000)^5)+($B$42*(F121/1000)^4)+($B$43*(F121/1000)^3)+($B$44*(F121/1000)^2)+($B$45*(F121/1000)))</f>
        <v>8.2654809599999983E-3</v>
      </c>
      <c r="D121" s="2">
        <f>(0.154-(0.152*$E$45))*((F121/1000)^(3.18*$E$45-1))*EXP(-0.5*(F121/1000))-0.02</f>
        <v>-1.7309133025000152E-2</v>
      </c>
      <c r="E121" s="2">
        <f>0.35*((0.6-$E$45)*EXP((-1.039*((F121/1000)-1.8)^2)))</f>
        <v>-1.7378314823854363E-3</v>
      </c>
      <c r="F121" s="2">
        <v>100</v>
      </c>
      <c r="G121" s="2">
        <f>ROUND(A121*((1/(1+($B$46*(F121/1000)*10^(1.785*$E$45)/($H$41+460)^3.825))+B121*C121)+D121+E121),4)</f>
        <v>0.93330000000000002</v>
      </c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>
      <c r="A122" s="2">
        <f t="shared" ref="A122:A131" si="24">(F122/1000)*((0.251*$E$45)-0.15)-(0.202*$E$45)+1.106</f>
        <v>0.97745000000000015</v>
      </c>
      <c r="B122" s="2">
        <f t="shared" ref="B122:B131" si="25">1.4*EXP(-0.0054*$H$41)</f>
        <v>1.0125503393317792</v>
      </c>
      <c r="C122" s="2">
        <f t="shared" ref="C122:C131" si="26">(($B$41*(F122/1000)^5)+($B$42*(F122/1000)^4)+($B$43*(F122/1000)^3)+($B$44*(F122/1000)^2)+($B$45*(F122/1000)))</f>
        <v>8.3347499999999949E-3</v>
      </c>
      <c r="D122" s="2">
        <f t="shared" ref="D122:D131" si="27">(0.154-(0.152*$E$45))*((F122/1000)^(3.18*$E$45-1))*EXP(-0.5*(F122/1000))-0.02</f>
        <v>-4.1521424970534029E-3</v>
      </c>
      <c r="E122" s="2">
        <f t="shared" ref="E122:E131" si="28">0.35*((0.6-$E$45)*EXP((-1.039*((F122/1000)-1.8)^2)))</f>
        <v>-6.0462488895117097E-3</v>
      </c>
      <c r="F122" s="2">
        <v>500</v>
      </c>
      <c r="G122" s="2">
        <f t="shared" ref="G122:G131" si="29">ROUND(A122*((1/(1+($B$46*(F122/1000)*10^(1.785*$E$45)/($H$41+460)^3.825))+B122*C122)+D122+E122),4)</f>
        <v>0.86729999999999996</v>
      </c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>
      <c r="A123" s="2">
        <f t="shared" si="24"/>
        <v>0.99030000000000007</v>
      </c>
      <c r="B123" s="2">
        <f t="shared" si="25"/>
        <v>1.0125503393317792</v>
      </c>
      <c r="C123" s="2">
        <f t="shared" si="26"/>
        <v>-2.2695000000000007E-2</v>
      </c>
      <c r="D123" s="2">
        <f t="shared" si="27"/>
        <v>8.8708594023213516E-3</v>
      </c>
      <c r="E123" s="2">
        <f t="shared" si="28"/>
        <v>-1.8000293467070751E-2</v>
      </c>
      <c r="F123" s="2">
        <v>1000</v>
      </c>
      <c r="G123" s="2">
        <f t="shared" si="29"/>
        <v>0.76070000000000004</v>
      </c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>
      <c r="A124" s="2">
        <f t="shared" si="24"/>
        <v>1.0031500000000002</v>
      </c>
      <c r="B124" s="2">
        <f t="shared" si="25"/>
        <v>1.0125503393317792</v>
      </c>
      <c r="C124" s="2">
        <f t="shared" si="26"/>
        <v>-4.3909875000000043E-2</v>
      </c>
      <c r="D124" s="2">
        <f t="shared" si="27"/>
        <v>1.6963575572628644E-2</v>
      </c>
      <c r="E124" s="2">
        <f t="shared" si="28"/>
        <v>-3.1875511853204648E-2</v>
      </c>
      <c r="F124" s="2">
        <v>1500</v>
      </c>
      <c r="G124" s="2">
        <f t="shared" si="29"/>
        <v>0.67030000000000001</v>
      </c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>
      <c r="A125" s="2">
        <f t="shared" si="24"/>
        <v>1.016</v>
      </c>
      <c r="B125" s="2">
        <f t="shared" si="25"/>
        <v>1.0125503393317792</v>
      </c>
      <c r="C125" s="2">
        <f t="shared" si="26"/>
        <v>-3.2988000000000101E-2</v>
      </c>
      <c r="D125" s="2">
        <f t="shared" si="27"/>
        <v>2.0961442795232575E-2</v>
      </c>
      <c r="E125" s="2">
        <f t="shared" si="28"/>
        <v>-3.3575212163785104E-2</v>
      </c>
      <c r="F125" s="2">
        <v>2000</v>
      </c>
      <c r="G125" s="2">
        <f t="shared" si="29"/>
        <v>0.63090000000000002</v>
      </c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>
      <c r="A126" s="2">
        <f t="shared" si="24"/>
        <v>1.02885</v>
      </c>
      <c r="B126" s="2">
        <f t="shared" si="25"/>
        <v>1.0125503393317792</v>
      </c>
      <c r="C126" s="2">
        <f t="shared" si="26"/>
        <v>1.2832499999999747E-2</v>
      </c>
      <c r="D126" s="2">
        <f t="shared" si="27"/>
        <v>2.1938539382787305E-2</v>
      </c>
      <c r="E126" s="2">
        <f t="shared" si="28"/>
        <v>-2.1036059022098878E-2</v>
      </c>
      <c r="F126" s="2">
        <v>2500</v>
      </c>
      <c r="G126" s="2">
        <f t="shared" si="29"/>
        <v>0.64780000000000004</v>
      </c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>
      <c r="A127" s="2">
        <f t="shared" si="24"/>
        <v>1.0417000000000001</v>
      </c>
      <c r="B127" s="2">
        <f t="shared" si="25"/>
        <v>1.0125503393317792</v>
      </c>
      <c r="C127" s="2">
        <f t="shared" si="26"/>
        <v>8.4050999999999876E-2</v>
      </c>
      <c r="D127" s="2">
        <f t="shared" si="27"/>
        <v>2.0842835776801117E-2</v>
      </c>
      <c r="E127" s="2">
        <f t="shared" si="28"/>
        <v>-7.8396019507815766E-3</v>
      </c>
      <c r="F127" s="2">
        <v>3000</v>
      </c>
      <c r="G127" s="2">
        <f t="shared" si="29"/>
        <v>0.69779999999999998</v>
      </c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>
      <c r="A128" s="2">
        <f t="shared" si="24"/>
        <v>1.0545500000000001</v>
      </c>
      <c r="B128" s="2">
        <f t="shared" si="25"/>
        <v>1.0125503393317792</v>
      </c>
      <c r="C128" s="2">
        <f t="shared" si="26"/>
        <v>0.16620187499999983</v>
      </c>
      <c r="D128" s="2">
        <f t="shared" si="27"/>
        <v>1.8425456153107821E-2</v>
      </c>
      <c r="E128" s="2">
        <f t="shared" si="28"/>
        <v>-1.7378314823854363E-3</v>
      </c>
      <c r="F128" s="2">
        <v>3500</v>
      </c>
      <c r="G128" s="2">
        <f t="shared" si="29"/>
        <v>0.75790000000000002</v>
      </c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>
      <c r="A129" s="2">
        <f t="shared" si="24"/>
        <v>1.0674000000000001</v>
      </c>
      <c r="B129" s="2">
        <f t="shared" si="25"/>
        <v>1.0125503393317792</v>
      </c>
      <c r="C129" s="2">
        <f t="shared" si="26"/>
        <v>0.24715199999999921</v>
      </c>
      <c r="D129" s="2">
        <f t="shared" si="27"/>
        <v>1.5248735207292242E-2</v>
      </c>
      <c r="E129" s="2">
        <f t="shared" si="28"/>
        <v>-2.291423303670409E-4</v>
      </c>
      <c r="F129" s="2">
        <v>4000</v>
      </c>
      <c r="G129" s="2">
        <f t="shared" si="29"/>
        <v>0.81720000000000004</v>
      </c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>
      <c r="A130" s="2">
        <f t="shared" si="24"/>
        <v>1.0802500000000002</v>
      </c>
      <c r="B130" s="2">
        <f t="shared" si="25"/>
        <v>1.0125503393317792</v>
      </c>
      <c r="C130" s="2">
        <f t="shared" si="26"/>
        <v>0.32439824999999967</v>
      </c>
      <c r="D130" s="2">
        <f t="shared" si="27"/>
        <v>1.1716328715047245E-2</v>
      </c>
      <c r="E130" s="2">
        <f t="shared" si="28"/>
        <v>-1.797161089717827E-5</v>
      </c>
      <c r="F130" s="2">
        <v>4500</v>
      </c>
      <c r="G130" s="2">
        <f t="shared" si="29"/>
        <v>0.87619999999999998</v>
      </c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>
      <c r="A131" s="2">
        <f t="shared" si="24"/>
        <v>1.0931000000000002</v>
      </c>
      <c r="B131" s="2">
        <f t="shared" si="25"/>
        <v>1.0125503393317792</v>
      </c>
      <c r="C131" s="2">
        <f t="shared" si="26"/>
        <v>0.41236499999999887</v>
      </c>
      <c r="D131" s="2">
        <f t="shared" si="27"/>
        <v>8.1065780115397515E-3</v>
      </c>
      <c r="E131" s="2">
        <f t="shared" si="28"/>
        <v>-8.3840277166016518E-7</v>
      </c>
      <c r="F131" s="2">
        <v>5000</v>
      </c>
      <c r="G131" s="2">
        <f t="shared" si="29"/>
        <v>0.95150000000000001</v>
      </c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>
      <c r="A135" s="1" t="s">
        <v>30</v>
      </c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>
      <c r="A137" s="2" t="s">
        <v>14</v>
      </c>
      <c r="B137" s="2" t="s">
        <v>15</v>
      </c>
      <c r="C137" s="2" t="s">
        <v>16</v>
      </c>
      <c r="D137" s="2" t="s">
        <v>17</v>
      </c>
      <c r="E137" s="2" t="s">
        <v>18</v>
      </c>
      <c r="F137" s="2" t="s">
        <v>22</v>
      </c>
      <c r="G137" s="2" t="s">
        <v>21</v>
      </c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>
      <c r="A138" s="2">
        <f>(F138/1000)*((0.251*$E$46)-0.15)-(0.202*$E$46)+1.106</f>
        <v>0.95832500000000009</v>
      </c>
      <c r="B138" s="2">
        <f>1.4*EXP(-0.0054*$H$41)</f>
        <v>1.0125503393317792</v>
      </c>
      <c r="C138" s="2">
        <f>(($B$41*(F138/1000)^5)+($B$42*(F138/1000)^4)+($B$43*(F138/1000)^3)+($B$44*(F138/1000)^2)+($B$45*(F138/1000)))</f>
        <v>8.2654809599999983E-3</v>
      </c>
      <c r="D138" s="2">
        <f>(0.154-(0.152*$E$46))*((F138/1000)^(3.18*$E$46-1))*EXP(-0.5*(F138/1000))-0.02</f>
        <v>-1.8432002856283498E-2</v>
      </c>
      <c r="E138" s="2">
        <f>0.35*((0.6-$E$46)*EXP((-1.039*((F138/1000)-1.8)^2)))</f>
        <v>-2.6067472235781555E-3</v>
      </c>
      <c r="F138" s="2">
        <v>100</v>
      </c>
      <c r="G138" s="2">
        <f>ROUND(A138*((1/(1+($B$46*(F138/1000)*10^(1.785*$E$46)/($H$41+460)^3.825))+B138*C138)+D138+E138),4)</f>
        <v>0.91769999999999996</v>
      </c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>
      <c r="A139" s="2">
        <f t="shared" ref="A139:A148" si="30">(F139/1000)*((0.251*$E$46)-0.15)-(0.202*$E$46)+1.106</f>
        <v>0.97362500000000007</v>
      </c>
      <c r="B139" s="2">
        <f t="shared" ref="B139:B148" si="31">1.4*EXP(-0.0054*$H$41)</f>
        <v>1.0125503393317792</v>
      </c>
      <c r="C139" s="2">
        <f t="shared" ref="C139:C148" si="32">(($B$41*(F139/1000)^5)+($B$42*(F139/1000)^4)+($B$43*(F139/1000)^3)+($B$44*(F139/1000)^2)+($B$45*(F139/1000)))</f>
        <v>8.3347499999999949E-3</v>
      </c>
      <c r="D139" s="2">
        <f t="shared" ref="D139:D148" si="33">(0.154-(0.152*$E$46))*((F139/1000)^(3.18*$E$46-1))*EXP(-0.5*(F139/1000))-0.02</f>
        <v>-8.0722143254362208E-3</v>
      </c>
      <c r="E139" s="2">
        <f t="shared" ref="E139:E148" si="34">0.35*((0.6-$E$46)*EXP((-1.039*((F139/1000)-1.8)^2)))</f>
        <v>-9.0693733342675689E-3</v>
      </c>
      <c r="F139" s="2">
        <v>500</v>
      </c>
      <c r="G139" s="2">
        <f t="shared" ref="G139:G148" si="35">ROUND(A139*((1/(1+($B$46*(F139/1000)*10^(1.785*$E$46)/($H$41+460)^3.825))+B139*C139)+D139+E139),4)</f>
        <v>0.8357</v>
      </c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>
      <c r="A140" s="2">
        <f t="shared" si="30"/>
        <v>0.99275000000000002</v>
      </c>
      <c r="B140" s="2">
        <f t="shared" si="31"/>
        <v>1.0125503393317792</v>
      </c>
      <c r="C140" s="2">
        <f t="shared" si="32"/>
        <v>-2.2695000000000007E-2</v>
      </c>
      <c r="D140" s="2">
        <f t="shared" si="33"/>
        <v>4.2612263885053424E-3</v>
      </c>
      <c r="E140" s="2">
        <f t="shared" si="34"/>
        <v>-2.7000440200606136E-2</v>
      </c>
      <c r="F140" s="2">
        <v>1000</v>
      </c>
      <c r="G140" s="2">
        <f t="shared" si="35"/>
        <v>0.71440000000000003</v>
      </c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>
      <c r="A141" s="2">
        <f t="shared" si="30"/>
        <v>1.0118750000000001</v>
      </c>
      <c r="B141" s="2">
        <f t="shared" si="31"/>
        <v>1.0125503393317792</v>
      </c>
      <c r="C141" s="2">
        <f t="shared" si="32"/>
        <v>-4.3909875000000043E-2</v>
      </c>
      <c r="D141" s="2">
        <f t="shared" si="33"/>
        <v>1.3130311838650755E-2</v>
      </c>
      <c r="E141" s="2">
        <f t="shared" si="34"/>
        <v>-4.7813267779806996E-2</v>
      </c>
      <c r="F141" s="2">
        <v>1500</v>
      </c>
      <c r="G141" s="2">
        <f t="shared" si="35"/>
        <v>0.61299999999999999</v>
      </c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>
      <c r="A142" s="2">
        <f t="shared" si="30"/>
        <v>1.0310000000000001</v>
      </c>
      <c r="B142" s="2">
        <f t="shared" si="31"/>
        <v>1.0125503393317792</v>
      </c>
      <c r="C142" s="2">
        <f t="shared" si="32"/>
        <v>-3.2988000000000101E-2</v>
      </c>
      <c r="D142" s="2">
        <f t="shared" si="33"/>
        <v>1.8431917497802392E-2</v>
      </c>
      <c r="E142" s="2">
        <f t="shared" si="34"/>
        <v>-5.0362818245677669E-2</v>
      </c>
      <c r="F142" s="2">
        <v>2000</v>
      </c>
      <c r="G142" s="2">
        <f t="shared" si="35"/>
        <v>0.57169999999999999</v>
      </c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>
      <c r="A143" s="2">
        <f t="shared" si="30"/>
        <v>1.050125</v>
      </c>
      <c r="B143" s="2">
        <f t="shared" si="31"/>
        <v>1.0125503393317792</v>
      </c>
      <c r="C143" s="2">
        <f t="shared" si="32"/>
        <v>1.2832499999999747E-2</v>
      </c>
      <c r="D143" s="2">
        <f t="shared" si="33"/>
        <v>2.0769820650248589E-2</v>
      </c>
      <c r="E143" s="2">
        <f t="shared" si="34"/>
        <v>-3.1554088533148325E-2</v>
      </c>
      <c r="F143" s="2">
        <v>2500</v>
      </c>
      <c r="G143" s="2">
        <f t="shared" si="35"/>
        <v>0.5968</v>
      </c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>
      <c r="A144" s="2">
        <f t="shared" si="30"/>
        <v>1.06925</v>
      </c>
      <c r="B144" s="2">
        <f t="shared" si="31"/>
        <v>1.0125503393317792</v>
      </c>
      <c r="C144" s="2">
        <f t="shared" si="32"/>
        <v>8.4050999999999876E-2</v>
      </c>
      <c r="D144" s="2">
        <f t="shared" si="33"/>
        <v>2.0872500353622262E-2</v>
      </c>
      <c r="E144" s="2">
        <f t="shared" si="34"/>
        <v>-1.1759402926172368E-2</v>
      </c>
      <c r="F144" s="2">
        <v>3000</v>
      </c>
      <c r="G144" s="2">
        <f t="shared" si="35"/>
        <v>0.65769999999999995</v>
      </c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>
      <c r="A145" s="2">
        <f t="shared" si="30"/>
        <v>1.0883750000000001</v>
      </c>
      <c r="B145" s="2">
        <f t="shared" si="31"/>
        <v>1.0125503393317792</v>
      </c>
      <c r="C145" s="2">
        <f t="shared" si="32"/>
        <v>0.16620187499999983</v>
      </c>
      <c r="D145" s="2">
        <f t="shared" si="33"/>
        <v>1.940750047137128E-2</v>
      </c>
      <c r="E145" s="2">
        <f t="shared" si="34"/>
        <v>-2.6067472235781555E-3</v>
      </c>
      <c r="F145" s="2">
        <v>3500</v>
      </c>
      <c r="G145" s="2">
        <f t="shared" si="35"/>
        <v>0.72640000000000005</v>
      </c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>
      <c r="A146" s="2">
        <f t="shared" si="30"/>
        <v>1.1075000000000002</v>
      </c>
      <c r="B146" s="2">
        <f t="shared" si="31"/>
        <v>1.0125503393317792</v>
      </c>
      <c r="C146" s="2">
        <f t="shared" si="32"/>
        <v>0.24715199999999921</v>
      </c>
      <c r="D146" s="2">
        <f t="shared" si="33"/>
        <v>1.6925307063947233E-2</v>
      </c>
      <c r="E146" s="2">
        <f t="shared" si="34"/>
        <v>-3.4371349555056146E-4</v>
      </c>
      <c r="F146" s="2">
        <v>4000</v>
      </c>
      <c r="G146" s="2">
        <f t="shared" si="35"/>
        <v>0.79290000000000005</v>
      </c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>
      <c r="A147" s="2">
        <f t="shared" si="30"/>
        <v>1.1266250000000002</v>
      </c>
      <c r="B147" s="2">
        <f t="shared" si="31"/>
        <v>1.0125503393317792</v>
      </c>
      <c r="C147" s="2">
        <f t="shared" si="32"/>
        <v>0.32439824999999967</v>
      </c>
      <c r="D147" s="2">
        <f t="shared" si="33"/>
        <v>1.3852967058521706E-2</v>
      </c>
      <c r="E147" s="2">
        <f t="shared" si="34"/>
        <v>-2.6957416345767415E-5</v>
      </c>
      <c r="F147" s="2">
        <v>4500</v>
      </c>
      <c r="G147" s="2">
        <f t="shared" si="35"/>
        <v>0.85909999999999997</v>
      </c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>
      <c r="A148" s="2">
        <f t="shared" si="30"/>
        <v>1.14575</v>
      </c>
      <c r="B148" s="2">
        <f t="shared" si="31"/>
        <v>1.0125503393317792</v>
      </c>
      <c r="C148" s="2">
        <f t="shared" si="32"/>
        <v>0.41236499999999887</v>
      </c>
      <c r="D148" s="2">
        <f t="shared" si="33"/>
        <v>1.0506841283415086E-2</v>
      </c>
      <c r="E148" s="2">
        <f t="shared" si="34"/>
        <v>-1.2576041574902482E-6</v>
      </c>
      <c r="F148" s="2">
        <v>5000</v>
      </c>
      <c r="G148" s="2">
        <f t="shared" si="35"/>
        <v>0.94269999999999998</v>
      </c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>
      <c r="A151" s="1" t="s">
        <v>31</v>
      </c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>
      <c r="A153" s="2" t="s">
        <v>14</v>
      </c>
      <c r="B153" s="2" t="s">
        <v>15</v>
      </c>
      <c r="C153" s="2" t="s">
        <v>16</v>
      </c>
      <c r="D153" s="2" t="s">
        <v>17</v>
      </c>
      <c r="E153" s="2" t="s">
        <v>18</v>
      </c>
      <c r="F153" s="2" t="s">
        <v>22</v>
      </c>
      <c r="G153" s="2" t="s">
        <v>21</v>
      </c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>
      <c r="A154" s="2">
        <f>(F154/1000)*((0.251*$E$47)-0.15)-(0.202*$E$47)+1.106</f>
        <v>0.9494800000000001</v>
      </c>
      <c r="B154" s="2">
        <f>1.4*EXP(-0.0054*$H$41)</f>
        <v>1.0125503393317792</v>
      </c>
      <c r="C154" s="2">
        <f>(($B$41*(F154/1000)^5)+($B$42*(F154/1000)^4)+($B$43*(F154/1000)^3)+($B$44*(F154/1000)^2)+($B$45*(F154/1000)))</f>
        <v>8.2654809599999983E-3</v>
      </c>
      <c r="D154" s="2">
        <f>(0.154-(0.152*$E$47))*((F154/1000)^(3.18*$E$47-1))*EXP(-0.5*(F154/1000))-0.02</f>
        <v>-1.9119295356597232E-2</v>
      </c>
      <c r="E154" s="2">
        <f>0.35*((0.6-$E$47)*EXP((-1.039*((F154/1000)-1.8)^2)))</f>
        <v>-3.4756629647708743E-3</v>
      </c>
      <c r="F154" s="2">
        <v>100</v>
      </c>
      <c r="G154" s="2">
        <f>ROUND(A154*((1/(1+($B$46*(F154/1000)*10^(1.785*$E$47)/($H$41+460)^3.825))+B154*C154)+D154+E154),4)</f>
        <v>0.90149999999999997</v>
      </c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>
      <c r="A155" s="2">
        <f t="shared" ref="A155:A164" si="36">(F155/1000)*((0.251*$E$47)-0.15)-(0.202*$E$47)+1.106</f>
        <v>0.96980000000000011</v>
      </c>
      <c r="B155" s="2">
        <f t="shared" ref="B155:B164" si="37">1.4*EXP(-0.0054*$H$41)</f>
        <v>1.0125503393317792</v>
      </c>
      <c r="C155" s="2">
        <f t="shared" ref="C155:C164" si="38">(($B$41*(F155/1000)^5)+($B$42*(F155/1000)^4)+($B$43*(F155/1000)^3)+($B$44*(F155/1000)^2)+($B$45*(F155/1000)))</f>
        <v>8.3347499999999949E-3</v>
      </c>
      <c r="D155" s="2">
        <f t="shared" ref="D155:D164" si="39">(0.154-(0.152*$E$47))*((F155/1000)^(3.18*$E$47-1))*EXP(-0.5*(F155/1000))-0.02</f>
        <v>-1.1346713629512291E-2</v>
      </c>
      <c r="E155" s="2">
        <f t="shared" ref="E155:E164" si="40">0.35*((0.6-$E$47)*EXP((-1.039*((F155/1000)-1.8)^2)))</f>
        <v>-1.2092497779023426E-2</v>
      </c>
      <c r="F155" s="2">
        <v>500</v>
      </c>
      <c r="G155" s="2">
        <f t="shared" ref="G155:G164" si="41">ROUND(A155*((1/(1+($B$46*(F155/1000)*10^(1.785*$E$47)/($H$41+460)^3.825))+B155*C155)+D155+E155),4)</f>
        <v>0.80159999999999998</v>
      </c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>
      <c r="A156" s="2">
        <f t="shared" si="36"/>
        <v>0.99520000000000008</v>
      </c>
      <c r="B156" s="2">
        <f t="shared" si="37"/>
        <v>1.0125503393317792</v>
      </c>
      <c r="C156" s="2">
        <f t="shared" si="38"/>
        <v>-2.2695000000000007E-2</v>
      </c>
      <c r="D156" s="2">
        <f t="shared" si="39"/>
        <v>-3.4840662531067726E-4</v>
      </c>
      <c r="E156" s="2">
        <f t="shared" si="40"/>
        <v>-3.6000586934141522E-2</v>
      </c>
      <c r="F156" s="2">
        <v>1000</v>
      </c>
      <c r="G156" s="2">
        <f t="shared" si="41"/>
        <v>0.66390000000000005</v>
      </c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>
      <c r="A157" s="2">
        <f t="shared" si="36"/>
        <v>1.0206000000000002</v>
      </c>
      <c r="B157" s="2">
        <f t="shared" si="37"/>
        <v>1.0125503393317792</v>
      </c>
      <c r="C157" s="2">
        <f t="shared" si="38"/>
        <v>-4.3909875000000043E-2</v>
      </c>
      <c r="D157" s="2">
        <f t="shared" si="39"/>
        <v>8.6225981152776819E-3</v>
      </c>
      <c r="E157" s="2">
        <f t="shared" si="40"/>
        <v>-6.3751023706409338E-2</v>
      </c>
      <c r="F157" s="2">
        <v>1500</v>
      </c>
      <c r="G157" s="2">
        <f t="shared" si="41"/>
        <v>0.55059999999999998</v>
      </c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>
      <c r="A158" s="2">
        <f t="shared" si="36"/>
        <v>1.046</v>
      </c>
      <c r="B158" s="2">
        <f t="shared" si="37"/>
        <v>1.0125503393317792</v>
      </c>
      <c r="C158" s="2">
        <f t="shared" si="38"/>
        <v>-3.2988000000000101E-2</v>
      </c>
      <c r="D158" s="2">
        <f t="shared" si="39"/>
        <v>1.4756884572514378E-2</v>
      </c>
      <c r="E158" s="2">
        <f t="shared" si="40"/>
        <v>-6.7150424327570249E-2</v>
      </c>
      <c r="F158" s="2">
        <v>2000</v>
      </c>
      <c r="G158" s="2">
        <f t="shared" si="41"/>
        <v>0.50690000000000002</v>
      </c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>
      <c r="A159" s="2">
        <f t="shared" si="36"/>
        <v>1.0714000000000001</v>
      </c>
      <c r="B159" s="2">
        <f t="shared" si="37"/>
        <v>1.0125503393317792</v>
      </c>
      <c r="C159" s="2">
        <f t="shared" si="38"/>
        <v>1.2832499999999747E-2</v>
      </c>
      <c r="D159" s="2">
        <f t="shared" si="39"/>
        <v>1.8202895562755377E-2</v>
      </c>
      <c r="E159" s="2">
        <f t="shared" si="40"/>
        <v>-4.2072118044197776E-2</v>
      </c>
      <c r="F159" s="2">
        <v>2500</v>
      </c>
      <c r="G159" s="2">
        <f t="shared" si="41"/>
        <v>0.54020000000000001</v>
      </c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>
      <c r="A160" s="2">
        <f t="shared" si="36"/>
        <v>1.0968</v>
      </c>
      <c r="B160" s="2">
        <f t="shared" si="37"/>
        <v>1.0125503393317792</v>
      </c>
      <c r="C160" s="2">
        <f t="shared" si="38"/>
        <v>8.4050999999999876E-2</v>
      </c>
      <c r="D160" s="2">
        <f t="shared" si="39"/>
        <v>1.9425617544345904E-2</v>
      </c>
      <c r="E160" s="2">
        <f t="shared" si="40"/>
        <v>-1.5679203901563164E-2</v>
      </c>
      <c r="F160" s="2">
        <v>3000</v>
      </c>
      <c r="G160" s="2">
        <f t="shared" si="41"/>
        <v>0.61250000000000004</v>
      </c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>
      <c r="A161" s="2">
        <f t="shared" si="36"/>
        <v>1.1222000000000001</v>
      </c>
      <c r="B161" s="2">
        <f t="shared" si="37"/>
        <v>1.0125503393317792</v>
      </c>
      <c r="C161" s="2">
        <f t="shared" si="38"/>
        <v>0.16620187499999983</v>
      </c>
      <c r="D161" s="2">
        <f t="shared" si="39"/>
        <v>1.8955674409301179E-2</v>
      </c>
      <c r="E161" s="2">
        <f t="shared" si="40"/>
        <v>-3.4756629647708743E-3</v>
      </c>
      <c r="F161" s="2">
        <v>3500</v>
      </c>
      <c r="G161" s="2">
        <f t="shared" si="41"/>
        <v>0.69030000000000002</v>
      </c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>
      <c r="A162" s="2">
        <f t="shared" si="36"/>
        <v>1.1476000000000002</v>
      </c>
      <c r="B162" s="2">
        <f t="shared" si="37"/>
        <v>1.0125503393317792</v>
      </c>
      <c r="C162" s="2">
        <f t="shared" si="38"/>
        <v>0.24715199999999921</v>
      </c>
      <c r="D162" s="2">
        <f t="shared" si="39"/>
        <v>1.7285216826761967E-2</v>
      </c>
      <c r="E162" s="2">
        <f t="shared" si="40"/>
        <v>-4.5828466073408202E-4</v>
      </c>
      <c r="F162" s="2">
        <v>4000</v>
      </c>
      <c r="G162" s="2">
        <f t="shared" si="41"/>
        <v>0.76439999999999997</v>
      </c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>
      <c r="A163" s="2">
        <f t="shared" si="36"/>
        <v>1.173</v>
      </c>
      <c r="B163" s="2">
        <f t="shared" si="37"/>
        <v>1.0125503393317792</v>
      </c>
      <c r="C163" s="2">
        <f t="shared" si="38"/>
        <v>0.32439824999999967</v>
      </c>
      <c r="D163" s="2">
        <f t="shared" si="39"/>
        <v>1.4829123654890548E-2</v>
      </c>
      <c r="E163" s="2">
        <f t="shared" si="40"/>
        <v>-3.594322179435656E-5</v>
      </c>
      <c r="F163" s="2">
        <v>4500</v>
      </c>
      <c r="G163" s="2">
        <f t="shared" si="41"/>
        <v>0.83799999999999997</v>
      </c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>
      <c r="A164" s="2">
        <f t="shared" si="36"/>
        <v>1.1984000000000001</v>
      </c>
      <c r="B164" s="2">
        <f t="shared" si="37"/>
        <v>1.0125503393317792</v>
      </c>
      <c r="C164" s="2">
        <f t="shared" si="38"/>
        <v>0.41236499999999887</v>
      </c>
      <c r="D164" s="2">
        <f t="shared" si="39"/>
        <v>1.1916737528252817E-2</v>
      </c>
      <c r="E164" s="2">
        <f t="shared" si="40"/>
        <v>-1.6768055433203312E-6</v>
      </c>
      <c r="F164" s="2">
        <v>5000</v>
      </c>
      <c r="G164" s="2">
        <f t="shared" si="41"/>
        <v>0.9304</v>
      </c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</sheetData>
  <phoneticPr fontId="0" type="noConversion"/>
  <pageMargins left="0.75" right="0.75" top="1" bottom="1" header="0.5" footer="0.5"/>
  <pageSetup orientation="portrait" horizontalDpi="300" verticalDpi="300" r:id="rId1"/>
  <headerFooter alignWithMargins="0"/>
  <drawing r:id="rId2"/>
  <legacyDrawing r:id="rId3"/>
  <oleObjects>
    <oleObject progId="Equation.DSMT4" shapeId="1025" r:id="rId4"/>
    <oleObject progId="Equation.DSMT4" shapeId="1027" r:id="rId5"/>
    <oleObject progId="Equation.DSMT4" shapeId="1028" r:id="rId6"/>
    <oleObject progId="Equation.DSMT4" shapeId="1029" r:id="rId7"/>
    <oleObject progId="Equation.DSMT4" shapeId="1030" r:id="rId8"/>
    <oleObject progId="Equation.DSMT4" shapeId="1031" r:id="rId9"/>
    <oleObject progId="Equation.DSMT4" shapeId="1033" r:id="rId10"/>
    <oleObject progId="Equation.DSMT4" shapeId="1034" r:id="rId11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:P55"/>
  <sheetViews>
    <sheetView tabSelected="1" topLeftCell="A24" zoomScale="130" zoomScaleNormal="130" workbookViewId="0">
      <selection activeCell="S42" sqref="S42"/>
    </sheetView>
  </sheetViews>
  <sheetFormatPr defaultRowHeight="12.75"/>
  <cols>
    <col min="1" max="1" width="11.140625" customWidth="1"/>
    <col min="3" max="3" width="10.5703125" customWidth="1"/>
    <col min="4" max="4" width="10.140625" customWidth="1"/>
    <col min="5" max="5" width="10.42578125" customWidth="1"/>
    <col min="6" max="6" width="10.5703125" customWidth="1"/>
    <col min="7" max="7" width="10.85546875" customWidth="1"/>
  </cols>
  <sheetData>
    <row r="1" spans="1:16" ht="15.75">
      <c r="A1" s="1" t="s">
        <v>43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5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5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15.7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5.7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5.7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5.7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5.7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15.7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ht="15.75">
      <c r="A10" s="1"/>
      <c r="B10" s="1" t="s">
        <v>37</v>
      </c>
      <c r="C10" s="1" t="s">
        <v>35</v>
      </c>
      <c r="D10" s="1" t="s">
        <v>38</v>
      </c>
      <c r="E10" s="1" t="s">
        <v>39</v>
      </c>
      <c r="F10" s="3" t="s">
        <v>40</v>
      </c>
      <c r="G10" s="1" t="s">
        <v>41</v>
      </c>
      <c r="H10" s="1" t="s">
        <v>42</v>
      </c>
      <c r="I10" s="1"/>
      <c r="J10" s="1"/>
      <c r="K10" s="1"/>
      <c r="L10" s="1"/>
      <c r="M10" s="1"/>
      <c r="N10" s="1"/>
      <c r="O10" s="1"/>
      <c r="P10" s="1"/>
    </row>
    <row r="11" spans="1:16" ht="15.75">
      <c r="A11" s="2" t="s">
        <v>22</v>
      </c>
      <c r="B11" s="2" t="s">
        <v>21</v>
      </c>
      <c r="C11" s="1" t="s">
        <v>36</v>
      </c>
      <c r="D11" s="1" t="s">
        <v>36</v>
      </c>
      <c r="E11" s="1" t="s">
        <v>36</v>
      </c>
      <c r="F11" s="1" t="s">
        <v>36</v>
      </c>
      <c r="G11" s="1" t="s">
        <v>36</v>
      </c>
      <c r="H11" s="1" t="s">
        <v>36</v>
      </c>
      <c r="I11" s="1"/>
      <c r="J11" s="1"/>
      <c r="K11" s="1"/>
      <c r="L11" s="1"/>
      <c r="M11" s="1"/>
      <c r="N11" s="1"/>
      <c r="O11" s="1"/>
      <c r="P11" s="1"/>
    </row>
    <row r="12" spans="1:16" ht="15.75">
      <c r="A12" s="2">
        <v>100</v>
      </c>
      <c r="B12" s="2">
        <v>1.0089999999999999</v>
      </c>
      <c r="C12" s="1">
        <v>0.98170000000000002</v>
      </c>
      <c r="D12" s="1">
        <v>0.96460000000000001</v>
      </c>
      <c r="E12" s="1">
        <v>0.94879999999999998</v>
      </c>
      <c r="F12" s="1">
        <v>0.93330000000000002</v>
      </c>
      <c r="G12" s="1">
        <v>0.91769999999999996</v>
      </c>
      <c r="H12" s="1">
        <v>0.90149999999999997</v>
      </c>
      <c r="I12" s="1"/>
      <c r="J12" s="1"/>
      <c r="K12" s="1"/>
      <c r="L12" s="1"/>
      <c r="M12" s="1"/>
      <c r="N12" s="1"/>
      <c r="O12" s="1"/>
      <c r="P12" s="1"/>
    </row>
    <row r="13" spans="1:16" ht="15.75">
      <c r="A13" s="2">
        <v>500</v>
      </c>
      <c r="B13" s="2">
        <v>0.97570000000000001</v>
      </c>
      <c r="C13" s="1">
        <v>0.95030000000000003</v>
      </c>
      <c r="D13" s="1">
        <v>0.92410000000000003</v>
      </c>
      <c r="E13" s="1">
        <v>0.89659999999999995</v>
      </c>
      <c r="F13" s="1">
        <v>0.86729999999999996</v>
      </c>
      <c r="G13" s="1">
        <v>0.8357</v>
      </c>
      <c r="H13" s="1">
        <v>0.80159999999999998</v>
      </c>
      <c r="I13" s="1"/>
      <c r="J13" s="1"/>
      <c r="K13" s="1"/>
      <c r="L13" s="1"/>
      <c r="M13" s="1"/>
      <c r="N13" s="1"/>
      <c r="O13" s="1"/>
      <c r="P13" s="1"/>
    </row>
    <row r="14" spans="1:16" ht="15.75">
      <c r="A14" s="2">
        <v>1000</v>
      </c>
      <c r="B14" s="2">
        <v>0.90539999999999998</v>
      </c>
      <c r="C14" s="1">
        <v>0.87480000000000002</v>
      </c>
      <c r="D14" s="1">
        <v>0.84060000000000001</v>
      </c>
      <c r="E14" s="1">
        <v>0.80269999999999997</v>
      </c>
      <c r="F14" s="1">
        <v>0.76070000000000004</v>
      </c>
      <c r="G14" s="1">
        <v>0.71440000000000003</v>
      </c>
      <c r="H14" s="1">
        <v>0.66390000000000005</v>
      </c>
      <c r="I14" s="1"/>
      <c r="J14" s="1"/>
      <c r="K14" s="1"/>
      <c r="L14" s="1"/>
      <c r="M14" s="1"/>
      <c r="N14" s="1"/>
      <c r="O14" s="1"/>
      <c r="P14" s="1"/>
    </row>
    <row r="15" spans="1:16" ht="15.75">
      <c r="A15" s="2">
        <v>1500</v>
      </c>
      <c r="B15" s="2">
        <v>0.84519999999999995</v>
      </c>
      <c r="C15" s="1">
        <v>0.80930000000000002</v>
      </c>
      <c r="D15" s="1">
        <v>0.76839999999999997</v>
      </c>
      <c r="E15" s="1">
        <v>0.72209999999999996</v>
      </c>
      <c r="F15" s="1">
        <v>0.67030000000000001</v>
      </c>
      <c r="G15" s="1">
        <v>0.61299999999999999</v>
      </c>
      <c r="H15" s="1">
        <v>0.55059999999999998</v>
      </c>
      <c r="I15" s="1"/>
      <c r="J15" s="1"/>
      <c r="K15" s="1"/>
      <c r="L15" s="1"/>
      <c r="M15" s="1"/>
      <c r="N15" s="1"/>
      <c r="O15" s="1"/>
      <c r="P15" s="1"/>
    </row>
    <row r="16" spans="1:16" ht="15.75">
      <c r="A16" s="2">
        <v>2000</v>
      </c>
      <c r="B16" s="2">
        <v>0.80630000000000002</v>
      </c>
      <c r="C16" s="1">
        <v>0.77159999999999995</v>
      </c>
      <c r="D16" s="1">
        <v>0.73089999999999999</v>
      </c>
      <c r="E16" s="1">
        <v>0.68400000000000005</v>
      </c>
      <c r="F16" s="1">
        <v>0.63090000000000002</v>
      </c>
      <c r="G16" s="1">
        <v>0.57169999999999999</v>
      </c>
      <c r="H16" s="1">
        <v>0.50690000000000002</v>
      </c>
      <c r="I16" s="1"/>
      <c r="J16" s="1"/>
      <c r="K16" s="1"/>
      <c r="L16" s="1"/>
      <c r="M16" s="1"/>
      <c r="N16" s="1"/>
      <c r="O16" s="1"/>
      <c r="P16" s="1"/>
    </row>
    <row r="17" spans="1:16" ht="15.75">
      <c r="A17" s="2">
        <v>2500</v>
      </c>
      <c r="B17" s="2">
        <v>0.79</v>
      </c>
      <c r="C17" s="1">
        <v>0.76390000000000002</v>
      </c>
      <c r="D17" s="1">
        <v>0.73150000000000004</v>
      </c>
      <c r="E17" s="1">
        <v>0.69279999999999997</v>
      </c>
      <c r="F17" s="1">
        <v>0.64780000000000004</v>
      </c>
      <c r="G17" s="1">
        <v>0.5968</v>
      </c>
      <c r="H17" s="1">
        <v>0.54020000000000001</v>
      </c>
      <c r="I17" s="1"/>
      <c r="J17" s="1"/>
      <c r="K17" s="1"/>
      <c r="L17" s="1"/>
      <c r="M17" s="1"/>
      <c r="N17" s="1"/>
      <c r="O17" s="1"/>
      <c r="P17" s="1"/>
    </row>
    <row r="18" spans="1:16" ht="15.75">
      <c r="A18" s="2">
        <v>3000</v>
      </c>
      <c r="B18" s="2">
        <v>0.79969999999999997</v>
      </c>
      <c r="C18" s="1">
        <v>0.78339999999999999</v>
      </c>
      <c r="D18" s="1">
        <v>0.76100000000000001</v>
      </c>
      <c r="E18" s="1">
        <v>0.73240000000000005</v>
      </c>
      <c r="F18" s="1">
        <v>0.69779999999999998</v>
      </c>
      <c r="G18" s="1">
        <v>0.65769999999999995</v>
      </c>
      <c r="H18" s="1">
        <v>0.61250000000000004</v>
      </c>
      <c r="I18" s="1"/>
      <c r="J18" s="1"/>
      <c r="K18" s="1"/>
      <c r="L18" s="1"/>
      <c r="M18" s="1"/>
      <c r="N18" s="1"/>
      <c r="O18" s="1"/>
      <c r="P18" s="1"/>
    </row>
    <row r="19" spans="1:16" ht="15.75">
      <c r="A19" s="2">
        <v>3500</v>
      </c>
      <c r="B19" s="2">
        <v>0.82820000000000005</v>
      </c>
      <c r="C19" s="1">
        <v>0.8196</v>
      </c>
      <c r="D19" s="1">
        <v>0.80479999999999996</v>
      </c>
      <c r="E19" s="1">
        <v>0.78410000000000002</v>
      </c>
      <c r="F19" s="1">
        <v>0.75790000000000002</v>
      </c>
      <c r="G19" s="1">
        <v>0.72640000000000005</v>
      </c>
      <c r="H19" s="1">
        <v>0.69030000000000002</v>
      </c>
      <c r="I19" s="1"/>
      <c r="J19" s="1"/>
      <c r="K19" s="1"/>
      <c r="L19" s="1"/>
      <c r="M19" s="1"/>
      <c r="N19" s="1"/>
      <c r="O19" s="1"/>
      <c r="P19" s="1"/>
    </row>
    <row r="20" spans="1:16" ht="15.75">
      <c r="A20" s="2">
        <v>4000</v>
      </c>
      <c r="B20" s="2">
        <v>0.86109999999999998</v>
      </c>
      <c r="C20" s="1">
        <v>0.85899999999999999</v>
      </c>
      <c r="D20" s="1">
        <v>0.8508</v>
      </c>
      <c r="E20" s="1">
        <v>0.8367</v>
      </c>
      <c r="F20" s="1">
        <v>0.81720000000000004</v>
      </c>
      <c r="G20" s="1">
        <v>0.79290000000000005</v>
      </c>
      <c r="H20" s="1">
        <v>0.76439999999999997</v>
      </c>
      <c r="I20" s="1"/>
      <c r="J20" s="1"/>
      <c r="K20" s="1"/>
      <c r="L20" s="1"/>
      <c r="M20" s="1"/>
      <c r="N20" s="1"/>
      <c r="O20" s="1"/>
      <c r="P20" s="1"/>
    </row>
    <row r="21" spans="1:16" ht="15.75">
      <c r="A21" s="2">
        <v>4500</v>
      </c>
      <c r="B21" s="2">
        <v>0.89290000000000003</v>
      </c>
      <c r="C21" s="1">
        <v>0.89770000000000005</v>
      </c>
      <c r="D21" s="1">
        <v>0.8962</v>
      </c>
      <c r="E21" s="1">
        <v>0.88880000000000003</v>
      </c>
      <c r="F21" s="1">
        <v>0.87619999999999998</v>
      </c>
      <c r="G21" s="1">
        <v>0.85909999999999997</v>
      </c>
      <c r="H21" s="1">
        <v>0.83799999999999997</v>
      </c>
      <c r="I21" s="1"/>
      <c r="J21" s="1"/>
      <c r="K21" s="1"/>
      <c r="L21" s="1"/>
      <c r="M21" s="1"/>
      <c r="N21" s="1"/>
      <c r="O21" s="1"/>
      <c r="P21" s="1"/>
    </row>
    <row r="22" spans="1:16" ht="15.75">
      <c r="A22" s="2">
        <v>5000</v>
      </c>
      <c r="B22" s="2">
        <v>0.93530000000000002</v>
      </c>
      <c r="C22" s="1">
        <v>0.94850000000000001</v>
      </c>
      <c r="D22" s="1">
        <v>0.95509999999999995</v>
      </c>
      <c r="E22" s="1">
        <v>0.95589999999999997</v>
      </c>
      <c r="F22" s="1">
        <v>0.95150000000000001</v>
      </c>
      <c r="G22" s="1">
        <v>0.94269999999999998</v>
      </c>
      <c r="H22" s="1">
        <v>0.9304</v>
      </c>
      <c r="I22" s="1"/>
      <c r="J22" s="1"/>
      <c r="K22" s="1"/>
      <c r="L22" s="1"/>
      <c r="M22" s="1"/>
      <c r="N22" s="1"/>
      <c r="O22" s="1"/>
      <c r="P22" s="1"/>
    </row>
    <row r="23" spans="1:16" ht="15.7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15.7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15.7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15.7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ht="15.7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15.7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5.7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15.7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15.7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15.7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15.7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15.7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15.7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5.7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15.7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15.7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15.7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ht="15.7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15.7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ht="15.7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15.7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15.7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ht="15.7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ht="15.7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ht="15.7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ht="15.7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ht="15.7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ht="15.7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15.7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ht="15.7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ht="15.7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</sheetData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compressibility-Z-factor</vt:lpstr>
      <vt:lpstr>Plot -of-Compressibility-factor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</dc:creator>
  <cp:lastModifiedBy>A.K. Coker</cp:lastModifiedBy>
  <cp:lastPrinted>2016-05-08T13:40:19Z</cp:lastPrinted>
  <dcterms:created xsi:type="dcterms:W3CDTF">2004-05-28T01:54:14Z</dcterms:created>
  <dcterms:modified xsi:type="dcterms:W3CDTF">2016-05-08T14:04:25Z</dcterms:modified>
</cp:coreProperties>
</file>